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tabRatio="851" activeTab="1"/>
  </bookViews>
  <sheets>
    <sheet name="Cover" sheetId="6" r:id="rId1"/>
    <sheet name="1" sheetId="4" r:id="rId2"/>
  </sheets>
  <definedNames>
    <definedName name="_xlnm.Print_Area" localSheetId="1">'1'!$G$6:$AA$62</definedName>
  </definedNames>
  <calcPr calcId="125725"/>
</workbook>
</file>

<file path=xl/calcChain.xml><?xml version="1.0" encoding="utf-8"?>
<calcChain xmlns="http://schemas.openxmlformats.org/spreadsheetml/2006/main">
  <c r="B1" i="4"/>
  <c r="K10"/>
  <c r="J10"/>
  <c r="J45" l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44"/>
  <c r="AD12"/>
  <c r="BB62"/>
  <c r="BA62"/>
  <c r="AZ62"/>
  <c r="AY62"/>
  <c r="BB61"/>
  <c r="BA61"/>
  <c r="AZ61"/>
  <c r="AY61"/>
  <c r="BB60"/>
  <c r="BA60"/>
  <c r="AZ60"/>
  <c r="AY60"/>
  <c r="BB59"/>
  <c r="BA59"/>
  <c r="AZ59"/>
  <c r="AY59"/>
  <c r="BB58"/>
  <c r="BA58"/>
  <c r="AZ58"/>
  <c r="AY58"/>
  <c r="BB57"/>
  <c r="BA57"/>
  <c r="AZ57"/>
  <c r="AY57"/>
  <c r="BB56"/>
  <c r="BA56"/>
  <c r="AZ56"/>
  <c r="AY56"/>
  <c r="BB55"/>
  <c r="BA55"/>
  <c r="AZ55"/>
  <c r="AY55"/>
  <c r="BB54"/>
  <c r="BA54"/>
  <c r="AZ54"/>
  <c r="AY54"/>
  <c r="BB53"/>
  <c r="BA53"/>
  <c r="AZ53"/>
  <c r="AY53"/>
  <c r="BC43"/>
  <c r="BC23"/>
  <c r="AD10"/>
  <c r="N1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AX43"/>
  <c r="AX23"/>
  <c r="AI43"/>
  <c r="AI23"/>
  <c r="BF32"/>
  <c r="J43"/>
  <c r="J23"/>
  <c r="J24" s="1"/>
  <c r="J25" s="1"/>
  <c r="J26" s="1"/>
  <c r="J27" s="1"/>
  <c r="O55"/>
  <c r="Q55" s="1"/>
  <c r="O56"/>
  <c r="Q56" s="1"/>
  <c r="O57"/>
  <c r="Q57" s="1"/>
  <c r="O58"/>
  <c r="Q58" s="1"/>
  <c r="O59"/>
  <c r="Q59" s="1"/>
  <c r="O60"/>
  <c r="Q60" s="1"/>
  <c r="O61"/>
  <c r="Q61" s="1"/>
  <c r="O62"/>
  <c r="Q62" s="1"/>
  <c r="H44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O42"/>
  <c r="Q42" s="1"/>
  <c r="O54"/>
  <c r="AD54" s="1"/>
  <c r="O53"/>
  <c r="AD53" s="1"/>
  <c r="O52"/>
  <c r="AD52" s="1"/>
  <c r="O51"/>
  <c r="AD51" s="1"/>
  <c r="O50"/>
  <c r="AD50" s="1"/>
  <c r="O49"/>
  <c r="AD49" s="1"/>
  <c r="O48"/>
  <c r="AD48" s="1"/>
  <c r="O47"/>
  <c r="AD47" s="1"/>
  <c r="O46"/>
  <c r="AD46" s="1"/>
  <c r="O45"/>
  <c r="AD45" s="1"/>
  <c r="O44"/>
  <c r="AD44" s="1"/>
  <c r="O43"/>
  <c r="AD43" s="1"/>
  <c r="O41"/>
  <c r="AD41" s="1"/>
  <c r="O40"/>
  <c r="AD40" s="1"/>
  <c r="O39"/>
  <c r="AD39" s="1"/>
  <c r="O38"/>
  <c r="AD38" s="1"/>
  <c r="O37"/>
  <c r="AD37" s="1"/>
  <c r="O36"/>
  <c r="AD36" s="1"/>
  <c r="O35"/>
  <c r="AD35" s="1"/>
  <c r="O34"/>
  <c r="AD34" s="1"/>
  <c r="O33"/>
  <c r="AD33" s="1"/>
  <c r="O32"/>
  <c r="AD32" s="1"/>
  <c r="O31"/>
  <c r="AD31" s="1"/>
  <c r="O30"/>
  <c r="AU30" s="1"/>
  <c r="O29"/>
  <c r="AD29" s="1"/>
  <c r="O28"/>
  <c r="AU28" s="1"/>
  <c r="O27"/>
  <c r="AD27" s="1"/>
  <c r="O26"/>
  <c r="AU26" s="1"/>
  <c r="O25"/>
  <c r="AD25" s="1"/>
  <c r="O24"/>
  <c r="AU24" s="1"/>
  <c r="O23"/>
  <c r="AD23" s="1"/>
  <c r="BA48" l="1"/>
  <c r="AY48"/>
  <c r="AY46"/>
  <c r="AY44"/>
  <c r="AY36"/>
  <c r="BA36"/>
  <c r="AY37"/>
  <c r="BA37"/>
  <c r="AZ38"/>
  <c r="BB38"/>
  <c r="AZ39"/>
  <c r="BB39"/>
  <c r="AZ40"/>
  <c r="BB40"/>
  <c r="AZ41"/>
  <c r="BB41"/>
  <c r="AZ42"/>
  <c r="BB42"/>
  <c r="AZ36"/>
  <c r="BB36"/>
  <c r="AZ37"/>
  <c r="AY38"/>
  <c r="BA38"/>
  <c r="AY39"/>
  <c r="BA39"/>
  <c r="AY40"/>
  <c r="BA40"/>
  <c r="AY41"/>
  <c r="BA41"/>
  <c r="AY42"/>
  <c r="BA42"/>
  <c r="AY23"/>
  <c r="BA23"/>
  <c r="AZ24"/>
  <c r="AY25"/>
  <c r="BB25"/>
  <c r="AZ26"/>
  <c r="AY27"/>
  <c r="BA27"/>
  <c r="AZ28"/>
  <c r="AY29"/>
  <c r="BA29"/>
  <c r="AZ30"/>
  <c r="AY31"/>
  <c r="BA31"/>
  <c r="AZ32"/>
  <c r="AY33"/>
  <c r="BB33"/>
  <c r="AZ34"/>
  <c r="AY35"/>
  <c r="BA35"/>
  <c r="AZ23"/>
  <c r="BB23"/>
  <c r="AY24"/>
  <c r="BA24"/>
  <c r="AZ25"/>
  <c r="AY26"/>
  <c r="BB26"/>
  <c r="AZ27"/>
  <c r="AY28"/>
  <c r="BA28"/>
  <c r="AZ29"/>
  <c r="AY30"/>
  <c r="BA30"/>
  <c r="AZ31"/>
  <c r="AY32"/>
  <c r="BB32"/>
  <c r="AZ33"/>
  <c r="AY34"/>
  <c r="BB34"/>
  <c r="AZ35"/>
  <c r="BB52"/>
  <c r="BB51"/>
  <c r="BB50"/>
  <c r="AY43"/>
  <c r="BA43"/>
  <c r="AZ44"/>
  <c r="BB44"/>
  <c r="AY45"/>
  <c r="AZ46"/>
  <c r="BB46"/>
  <c r="AY47"/>
  <c r="BA47"/>
  <c r="AZ48"/>
  <c r="AY49"/>
  <c r="BA49"/>
  <c r="AZ43"/>
  <c r="BB43"/>
  <c r="AZ45"/>
  <c r="BB45"/>
  <c r="AZ47"/>
  <c r="AZ49"/>
  <c r="I44"/>
  <c r="AE44" s="1"/>
  <c r="U23"/>
  <c r="U25"/>
  <c r="U27"/>
  <c r="U29"/>
  <c r="U31"/>
  <c r="U33"/>
  <c r="U35"/>
  <c r="U37"/>
  <c r="U39"/>
  <c r="U41"/>
  <c r="U43"/>
  <c r="U45"/>
  <c r="U47"/>
  <c r="U49"/>
  <c r="U51"/>
  <c r="U53"/>
  <c r="U55"/>
  <c r="U57"/>
  <c r="U59"/>
  <c r="U61"/>
  <c r="T36"/>
  <c r="AN36" s="1"/>
  <c r="AS36" s="1"/>
  <c r="T39"/>
  <c r="AN39" s="1"/>
  <c r="AS39" s="1"/>
  <c r="T41"/>
  <c r="AN41" s="1"/>
  <c r="AS41" s="1"/>
  <c r="T53"/>
  <c r="AN53" s="1"/>
  <c r="AS53" s="1"/>
  <c r="T55"/>
  <c r="AN55" s="1"/>
  <c r="AS55" s="1"/>
  <c r="T57"/>
  <c r="AN57" s="1"/>
  <c r="AS57" s="1"/>
  <c r="T59"/>
  <c r="AN59" s="1"/>
  <c r="AS59" s="1"/>
  <c r="T61"/>
  <c r="AN61" s="1"/>
  <c r="AS61" s="1"/>
  <c r="O14"/>
  <c r="AL23"/>
  <c r="AQ23" s="1"/>
  <c r="AJ24"/>
  <c r="AO24" s="1"/>
  <c r="AL24"/>
  <c r="AQ24" s="1"/>
  <c r="AK25"/>
  <c r="AP25" s="1"/>
  <c r="AJ26"/>
  <c r="AO26" s="1"/>
  <c r="AM26"/>
  <c r="AR26" s="1"/>
  <c r="AK27"/>
  <c r="AP27" s="1"/>
  <c r="AJ28"/>
  <c r="AO28" s="1"/>
  <c r="AL28"/>
  <c r="AQ28" s="1"/>
  <c r="AK29"/>
  <c r="AP29" s="1"/>
  <c r="AJ30"/>
  <c r="AO30" s="1"/>
  <c r="AL30"/>
  <c r="AQ30" s="1"/>
  <c r="AK31"/>
  <c r="AP31" s="1"/>
  <c r="AJ32"/>
  <c r="AO32" s="1"/>
  <c r="AM32"/>
  <c r="AR32" s="1"/>
  <c r="AK33"/>
  <c r="AP33" s="1"/>
  <c r="AJ34"/>
  <c r="AO34" s="1"/>
  <c r="AM34"/>
  <c r="AR34" s="1"/>
  <c r="AK35"/>
  <c r="AP35" s="1"/>
  <c r="AJ36"/>
  <c r="AO36" s="1"/>
  <c r="AL36"/>
  <c r="AQ36" s="1"/>
  <c r="AJ37"/>
  <c r="AO37" s="1"/>
  <c r="AL37"/>
  <c r="AQ37" s="1"/>
  <c r="AK38"/>
  <c r="AP38" s="1"/>
  <c r="AM38"/>
  <c r="AR38" s="1"/>
  <c r="AK39"/>
  <c r="AP39" s="1"/>
  <c r="AM39"/>
  <c r="AR39" s="1"/>
  <c r="AK40"/>
  <c r="AP40" s="1"/>
  <c r="AM40"/>
  <c r="AR40" s="1"/>
  <c r="AK41"/>
  <c r="AP41" s="1"/>
  <c r="AM41"/>
  <c r="AR41" s="1"/>
  <c r="AK42"/>
  <c r="AP42" s="1"/>
  <c r="AM42"/>
  <c r="AR42" s="1"/>
  <c r="AK43"/>
  <c r="AP43" s="1"/>
  <c r="AJ44"/>
  <c r="AO44" s="1"/>
  <c r="AM44"/>
  <c r="AR44" s="1"/>
  <c r="AK45"/>
  <c r="AP45" s="1"/>
  <c r="AJ46"/>
  <c r="AO46" s="1"/>
  <c r="AM46"/>
  <c r="AR46" s="1"/>
  <c r="AK47"/>
  <c r="AP47" s="1"/>
  <c r="AJ48"/>
  <c r="AO48" s="1"/>
  <c r="AL48"/>
  <c r="AQ48" s="1"/>
  <c r="AK49"/>
  <c r="AP49" s="1"/>
  <c r="AM50"/>
  <c r="AR50" s="1"/>
  <c r="AM52"/>
  <c r="AR52" s="1"/>
  <c r="AK53"/>
  <c r="AP53" s="1"/>
  <c r="AM53"/>
  <c r="AR53" s="1"/>
  <c r="AK54"/>
  <c r="AP54" s="1"/>
  <c r="AM54"/>
  <c r="AR54" s="1"/>
  <c r="AK55"/>
  <c r="AP55" s="1"/>
  <c r="AM55"/>
  <c r="AR55" s="1"/>
  <c r="AK56"/>
  <c r="AP56" s="1"/>
  <c r="AM56"/>
  <c r="AR56" s="1"/>
  <c r="AK57"/>
  <c r="AP57" s="1"/>
  <c r="AM57"/>
  <c r="AR57" s="1"/>
  <c r="AK58"/>
  <c r="AP58" s="1"/>
  <c r="AM58"/>
  <c r="AR58" s="1"/>
  <c r="AK59"/>
  <c r="AP59" s="1"/>
  <c r="AM59"/>
  <c r="AR59" s="1"/>
  <c r="AK60"/>
  <c r="AP60" s="1"/>
  <c r="AM60"/>
  <c r="AR60" s="1"/>
  <c r="AK61"/>
  <c r="AP61" s="1"/>
  <c r="AM61"/>
  <c r="AR61" s="1"/>
  <c r="AK62"/>
  <c r="AP62" s="1"/>
  <c r="AM62"/>
  <c r="AR62" s="1"/>
  <c r="AW23"/>
  <c r="AU23"/>
  <c r="AT24"/>
  <c r="AV24"/>
  <c r="AU25"/>
  <c r="AT26"/>
  <c r="AW26"/>
  <c r="AU27"/>
  <c r="AT28"/>
  <c r="AV28"/>
  <c r="AU29"/>
  <c r="AT30"/>
  <c r="AV30"/>
  <c r="AU31"/>
  <c r="AT32"/>
  <c r="AW32"/>
  <c r="AU33"/>
  <c r="AT34"/>
  <c r="AW34"/>
  <c r="AU35"/>
  <c r="AT36"/>
  <c r="AV36"/>
  <c r="AT37"/>
  <c r="AV37"/>
  <c r="AU38"/>
  <c r="AW38"/>
  <c r="AU39"/>
  <c r="AW39"/>
  <c r="AU40"/>
  <c r="AW40"/>
  <c r="AU41"/>
  <c r="AW41"/>
  <c r="AU42"/>
  <c r="AW42"/>
  <c r="AU43"/>
  <c r="AW43"/>
  <c r="AT44"/>
  <c r="AW44"/>
  <c r="AU45"/>
  <c r="AT46"/>
  <c r="AW46"/>
  <c r="AU47"/>
  <c r="AT48"/>
  <c r="AV48"/>
  <c r="AU49"/>
  <c r="AW50"/>
  <c r="AW52"/>
  <c r="AU53"/>
  <c r="AW53"/>
  <c r="AU54"/>
  <c r="AW54"/>
  <c r="AU55"/>
  <c r="AW55"/>
  <c r="AU56"/>
  <c r="AW56"/>
  <c r="AU57"/>
  <c r="AW57"/>
  <c r="AU58"/>
  <c r="AW58"/>
  <c r="AU59"/>
  <c r="AW59"/>
  <c r="AU60"/>
  <c r="AW60"/>
  <c r="AU61"/>
  <c r="AW61"/>
  <c r="AU62"/>
  <c r="AW62"/>
  <c r="T27"/>
  <c r="AN27" s="1"/>
  <c r="AS27" s="1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T38"/>
  <c r="AN38" s="1"/>
  <c r="AS38" s="1"/>
  <c r="T40"/>
  <c r="AN40" s="1"/>
  <c r="AS40" s="1"/>
  <c r="T42"/>
  <c r="AN42" s="1"/>
  <c r="AS42" s="1"/>
  <c r="T54"/>
  <c r="AN54" s="1"/>
  <c r="AS54" s="1"/>
  <c r="T56"/>
  <c r="AN56" s="1"/>
  <c r="AS56" s="1"/>
  <c r="T58"/>
  <c r="AN58" s="1"/>
  <c r="AS58" s="1"/>
  <c r="T60"/>
  <c r="AN60" s="1"/>
  <c r="AS60" s="1"/>
  <c r="T62"/>
  <c r="AN62" s="1"/>
  <c r="AS62" s="1"/>
  <c r="O15"/>
  <c r="AJ23"/>
  <c r="AO23" s="1"/>
  <c r="AK23"/>
  <c r="AP23" s="1"/>
  <c r="AK24"/>
  <c r="AP24" s="1"/>
  <c r="AJ25"/>
  <c r="AO25" s="1"/>
  <c r="AM25"/>
  <c r="AR25" s="1"/>
  <c r="AK26"/>
  <c r="AP26" s="1"/>
  <c r="AJ27"/>
  <c r="AO27" s="1"/>
  <c r="AL27"/>
  <c r="AQ27" s="1"/>
  <c r="AK28"/>
  <c r="AP28" s="1"/>
  <c r="AJ29"/>
  <c r="AO29" s="1"/>
  <c r="AL29"/>
  <c r="AQ29" s="1"/>
  <c r="AK30"/>
  <c r="AP30" s="1"/>
  <c r="AJ31"/>
  <c r="AO31" s="1"/>
  <c r="AL31"/>
  <c r="AQ31" s="1"/>
  <c r="AK32"/>
  <c r="AP32" s="1"/>
  <c r="AJ33"/>
  <c r="AO33" s="1"/>
  <c r="AM33"/>
  <c r="AR33" s="1"/>
  <c r="AK34"/>
  <c r="AP34" s="1"/>
  <c r="AJ35"/>
  <c r="AO35" s="1"/>
  <c r="AL35"/>
  <c r="AQ35" s="1"/>
  <c r="AK36"/>
  <c r="AP36" s="1"/>
  <c r="AM36"/>
  <c r="AR36" s="1"/>
  <c r="AK37"/>
  <c r="AP37" s="1"/>
  <c r="AJ38"/>
  <c r="AO38" s="1"/>
  <c r="AL38"/>
  <c r="AQ38" s="1"/>
  <c r="AJ39"/>
  <c r="AO39" s="1"/>
  <c r="AL39"/>
  <c r="AQ39" s="1"/>
  <c r="AJ40"/>
  <c r="AO40" s="1"/>
  <c r="AL40"/>
  <c r="AQ40" s="1"/>
  <c r="AJ41"/>
  <c r="AO41" s="1"/>
  <c r="AL41"/>
  <c r="AQ41" s="1"/>
  <c r="AJ42"/>
  <c r="AO42" s="1"/>
  <c r="AL42"/>
  <c r="AQ42" s="1"/>
  <c r="AJ43"/>
  <c r="AO43" s="1"/>
  <c r="AM43"/>
  <c r="AR43" s="1"/>
  <c r="AK44"/>
  <c r="AP44" s="1"/>
  <c r="AJ45"/>
  <c r="AO45" s="1"/>
  <c r="AM45"/>
  <c r="AR45" s="1"/>
  <c r="AK46"/>
  <c r="AP46" s="1"/>
  <c r="AJ47"/>
  <c r="AO47" s="1"/>
  <c r="AL47"/>
  <c r="AQ47" s="1"/>
  <c r="AK48"/>
  <c r="AP48" s="1"/>
  <c r="AJ49"/>
  <c r="AO49" s="1"/>
  <c r="AL49"/>
  <c r="AQ49" s="1"/>
  <c r="AM51"/>
  <c r="AR51" s="1"/>
  <c r="AJ53"/>
  <c r="AO53" s="1"/>
  <c r="AL53"/>
  <c r="AQ53" s="1"/>
  <c r="AJ54"/>
  <c r="AO54" s="1"/>
  <c r="AL54"/>
  <c r="AQ54" s="1"/>
  <c r="AJ55"/>
  <c r="AO55" s="1"/>
  <c r="AL55"/>
  <c r="AQ55" s="1"/>
  <c r="AJ56"/>
  <c r="AO56" s="1"/>
  <c r="AL56"/>
  <c r="AQ56" s="1"/>
  <c r="AJ57"/>
  <c r="AO57" s="1"/>
  <c r="AL57"/>
  <c r="AQ57" s="1"/>
  <c r="AJ58"/>
  <c r="AO58" s="1"/>
  <c r="AL58"/>
  <c r="AQ58" s="1"/>
  <c r="AJ59"/>
  <c r="AO59" s="1"/>
  <c r="AL59"/>
  <c r="AQ59" s="1"/>
  <c r="AJ60"/>
  <c r="AO60" s="1"/>
  <c r="AL60"/>
  <c r="AQ60" s="1"/>
  <c r="AJ61"/>
  <c r="AO61" s="1"/>
  <c r="AL61"/>
  <c r="AQ61" s="1"/>
  <c r="AJ62"/>
  <c r="AO62" s="1"/>
  <c r="AL62"/>
  <c r="AQ62" s="1"/>
  <c r="AT23"/>
  <c r="AV23"/>
  <c r="AT25"/>
  <c r="AW25"/>
  <c r="AT27"/>
  <c r="AV27"/>
  <c r="AT29"/>
  <c r="AV29"/>
  <c r="AT31"/>
  <c r="AV31"/>
  <c r="AU32"/>
  <c r="AT33"/>
  <c r="AW33"/>
  <c r="AU34"/>
  <c r="AT35"/>
  <c r="AV35"/>
  <c r="AU36"/>
  <c r="AW36"/>
  <c r="AU37"/>
  <c r="AT38"/>
  <c r="AV38"/>
  <c r="AT39"/>
  <c r="AV39"/>
  <c r="AT40"/>
  <c r="AV40"/>
  <c r="AT41"/>
  <c r="AV41"/>
  <c r="AT42"/>
  <c r="AV42"/>
  <c r="AT43"/>
  <c r="AV43"/>
  <c r="AU44"/>
  <c r="AT45"/>
  <c r="AW45"/>
  <c r="AU46"/>
  <c r="AT47"/>
  <c r="AV47"/>
  <c r="AU48"/>
  <c r="AT49"/>
  <c r="AV49"/>
  <c r="AW51"/>
  <c r="AT53"/>
  <c r="AV53"/>
  <c r="AT54"/>
  <c r="AV54"/>
  <c r="AT55"/>
  <c r="AV55"/>
  <c r="AT56"/>
  <c r="AV56"/>
  <c r="AT57"/>
  <c r="AV57"/>
  <c r="AT58"/>
  <c r="AV58"/>
  <c r="AT59"/>
  <c r="AV59"/>
  <c r="AT60"/>
  <c r="AV60"/>
  <c r="AT61"/>
  <c r="AV61"/>
  <c r="AT62"/>
  <c r="AV62"/>
  <c r="T23"/>
  <c r="T25"/>
  <c r="T43"/>
  <c r="T45"/>
  <c r="T47"/>
  <c r="T49"/>
  <c r="T51"/>
  <c r="AJ51" s="1"/>
  <c r="AO51" s="1"/>
  <c r="T24"/>
  <c r="T26"/>
  <c r="T44"/>
  <c r="T46"/>
  <c r="T48"/>
  <c r="T50"/>
  <c r="T52"/>
  <c r="AJ52" s="1"/>
  <c r="AO52" s="1"/>
  <c r="Z25"/>
  <c r="Z27"/>
  <c r="Z29"/>
  <c r="Z31"/>
  <c r="Z33"/>
  <c r="Z35"/>
  <c r="Z37"/>
  <c r="Z39"/>
  <c r="Z41"/>
  <c r="Z44"/>
  <c r="Z46"/>
  <c r="Z48"/>
  <c r="Z50"/>
  <c r="Z52"/>
  <c r="Z54"/>
  <c r="Z32"/>
  <c r="Z34"/>
  <c r="Z36"/>
  <c r="Z38"/>
  <c r="Z40"/>
  <c r="Z45"/>
  <c r="Z47"/>
  <c r="Z49"/>
  <c r="Z51"/>
  <c r="Z53"/>
  <c r="I46"/>
  <c r="AE46" s="1"/>
  <c r="I48"/>
  <c r="AE48" s="1"/>
  <c r="I50"/>
  <c r="AE50" s="1"/>
  <c r="I52"/>
  <c r="AE52" s="1"/>
  <c r="I54"/>
  <c r="AE54" s="1"/>
  <c r="I43"/>
  <c r="I45"/>
  <c r="AE45" s="1"/>
  <c r="I47"/>
  <c r="AE47" s="1"/>
  <c r="I49"/>
  <c r="AE49" s="1"/>
  <c r="I51"/>
  <c r="AE51" s="1"/>
  <c r="I53"/>
  <c r="AE53" s="1"/>
  <c r="AD55"/>
  <c r="AD60"/>
  <c r="Z60" s="1"/>
  <c r="AD59"/>
  <c r="Z59" s="1"/>
  <c r="AD42"/>
  <c r="Z42" s="1"/>
  <c r="S59"/>
  <c r="V59" s="1"/>
  <c r="AH59" s="1"/>
  <c r="S58"/>
  <c r="AD57"/>
  <c r="Z57" s="1"/>
  <c r="S55"/>
  <c r="S62"/>
  <c r="S60"/>
  <c r="S57"/>
  <c r="S56"/>
  <c r="Q39"/>
  <c r="S42"/>
  <c r="AD62"/>
  <c r="Z62" s="1"/>
  <c r="AD61"/>
  <c r="Z61" s="1"/>
  <c r="S61"/>
  <c r="AD58"/>
  <c r="Z58" s="1"/>
  <c r="AD56"/>
  <c r="Z56" s="1"/>
  <c r="Q24"/>
  <c r="Q41"/>
  <c r="Q53"/>
  <c r="Q51"/>
  <c r="Q49"/>
  <c r="Q47"/>
  <c r="Q45"/>
  <c r="Q43"/>
  <c r="Q23"/>
  <c r="I23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J28"/>
  <c r="T28" s="1"/>
  <c r="Q27"/>
  <c r="Q26"/>
  <c r="S24"/>
  <c r="AD24"/>
  <c r="Z24" s="1"/>
  <c r="Q25"/>
  <c r="S26"/>
  <c r="AD26"/>
  <c r="Z26" s="1"/>
  <c r="S28"/>
  <c r="AD28"/>
  <c r="Z28" s="1"/>
  <c r="S30"/>
  <c r="AD30"/>
  <c r="Z30" s="1"/>
  <c r="S23"/>
  <c r="S25"/>
  <c r="S27"/>
  <c r="S29"/>
  <c r="S31"/>
  <c r="S33"/>
  <c r="S35"/>
  <c r="Q36"/>
  <c r="S37"/>
  <c r="Q38"/>
  <c r="S39"/>
  <c r="Q40"/>
  <c r="S41"/>
  <c r="S43"/>
  <c r="Q44"/>
  <c r="S45"/>
  <c r="Q46"/>
  <c r="S47"/>
  <c r="Q48"/>
  <c r="S49"/>
  <c r="Q50"/>
  <c r="S51"/>
  <c r="Q52"/>
  <c r="S53"/>
  <c r="Q54"/>
  <c r="S32"/>
  <c r="S34"/>
  <c r="S36"/>
  <c r="S38"/>
  <c r="S40"/>
  <c r="S44"/>
  <c r="S46"/>
  <c r="S48"/>
  <c r="S50"/>
  <c r="S52"/>
  <c r="S54"/>
  <c r="X53" l="1"/>
  <c r="W53"/>
  <c r="W54"/>
  <c r="X54"/>
  <c r="V58"/>
  <c r="AH58" s="1"/>
  <c r="AK52"/>
  <c r="AP52" s="1"/>
  <c r="R14"/>
  <c r="S14" s="1"/>
  <c r="R15"/>
  <c r="S15" s="1"/>
  <c r="AK51"/>
  <c r="AP51" s="1"/>
  <c r="AK50"/>
  <c r="AP50" s="1"/>
  <c r="Q15"/>
  <c r="Q14"/>
  <c r="AJ50"/>
  <c r="AO50" s="1"/>
  <c r="AM27"/>
  <c r="AR27" s="1"/>
  <c r="O13"/>
  <c r="V55"/>
  <c r="AH55" s="1"/>
  <c r="V42"/>
  <c r="AH42" s="1"/>
  <c r="O16"/>
  <c r="O10"/>
  <c r="V61"/>
  <c r="AH61" s="1"/>
  <c r="V57"/>
  <c r="AH57" s="1"/>
  <c r="V62"/>
  <c r="AH62" s="1"/>
  <c r="O17"/>
  <c r="O12"/>
  <c r="AN52"/>
  <c r="AS52" s="1"/>
  <c r="AL52"/>
  <c r="AQ52" s="1"/>
  <c r="AN48"/>
  <c r="AS48" s="1"/>
  <c r="AM48"/>
  <c r="AR48" s="1"/>
  <c r="AN44"/>
  <c r="AS44" s="1"/>
  <c r="AL44"/>
  <c r="AQ44" s="1"/>
  <c r="AN24"/>
  <c r="AS24" s="1"/>
  <c r="AM24"/>
  <c r="AR24" s="1"/>
  <c r="AN49"/>
  <c r="AS49" s="1"/>
  <c r="AM49"/>
  <c r="AR49" s="1"/>
  <c r="AL45"/>
  <c r="AQ45" s="1"/>
  <c r="AN45"/>
  <c r="AS45" s="1"/>
  <c r="AL25"/>
  <c r="AN25"/>
  <c r="AS25" s="1"/>
  <c r="AN23"/>
  <c r="AM23"/>
  <c r="AN28"/>
  <c r="AS28" s="1"/>
  <c r="AM28"/>
  <c r="AR28" s="1"/>
  <c r="AN50"/>
  <c r="AS50" s="1"/>
  <c r="AL50"/>
  <c r="AQ50" s="1"/>
  <c r="AN46"/>
  <c r="AS46" s="1"/>
  <c r="AL46"/>
  <c r="AQ46" s="1"/>
  <c r="AN26"/>
  <c r="AS26" s="1"/>
  <c r="AL26"/>
  <c r="AQ26" s="1"/>
  <c r="AL51"/>
  <c r="AQ51" s="1"/>
  <c r="AN51"/>
  <c r="AS51" s="1"/>
  <c r="AN47"/>
  <c r="AS47" s="1"/>
  <c r="AM47"/>
  <c r="AR47" s="1"/>
  <c r="AL43"/>
  <c r="AQ43" s="1"/>
  <c r="AN43"/>
  <c r="R13"/>
  <c r="V39"/>
  <c r="AH39" s="1"/>
  <c r="V41"/>
  <c r="AH41" s="1"/>
  <c r="I62"/>
  <c r="AE62" s="1"/>
  <c r="V53"/>
  <c r="AH53" s="1"/>
  <c r="V49"/>
  <c r="AH49" s="1"/>
  <c r="V45"/>
  <c r="AH45" s="1"/>
  <c r="V24"/>
  <c r="AH24" s="1"/>
  <c r="V56"/>
  <c r="AH56" s="1"/>
  <c r="V60"/>
  <c r="AH60" s="1"/>
  <c r="Z55"/>
  <c r="I59"/>
  <c r="AE59" s="1"/>
  <c r="I55"/>
  <c r="AE55" s="1"/>
  <c r="I60"/>
  <c r="AE60" s="1"/>
  <c r="I56"/>
  <c r="AE56" s="1"/>
  <c r="I61"/>
  <c r="AE61" s="1"/>
  <c r="I57"/>
  <c r="AE57" s="1"/>
  <c r="I58"/>
  <c r="AE58" s="1"/>
  <c r="I42"/>
  <c r="AE42" s="1"/>
  <c r="J29"/>
  <c r="T29" s="1"/>
  <c r="V54"/>
  <c r="AH54" s="1"/>
  <c r="V23"/>
  <c r="AH23" s="1"/>
  <c r="V47"/>
  <c r="AH47" s="1"/>
  <c r="V51"/>
  <c r="AH51" s="1"/>
  <c r="V50"/>
  <c r="AH50" s="1"/>
  <c r="V46"/>
  <c r="AH46" s="1"/>
  <c r="V43"/>
  <c r="AH43" s="1"/>
  <c r="V52"/>
  <c r="AH52" s="1"/>
  <c r="V48"/>
  <c r="AH48" s="1"/>
  <c r="V44"/>
  <c r="AH44" s="1"/>
  <c r="V26"/>
  <c r="AH26" s="1"/>
  <c r="V40"/>
  <c r="AH40" s="1"/>
  <c r="V38"/>
  <c r="AH38" s="1"/>
  <c r="V36"/>
  <c r="AH36" s="1"/>
  <c r="V25"/>
  <c r="AH25" s="1"/>
  <c r="Q28"/>
  <c r="V28" s="1"/>
  <c r="AH28" s="1"/>
  <c r="V27"/>
  <c r="AH27" s="1"/>
  <c r="I25"/>
  <c r="AE25" s="1"/>
  <c r="I24"/>
  <c r="AE24" s="1"/>
  <c r="I28"/>
  <c r="AE28" s="1"/>
  <c r="I32"/>
  <c r="AE32" s="1"/>
  <c r="I36"/>
  <c r="AE36" s="1"/>
  <c r="I40"/>
  <c r="AE40" s="1"/>
  <c r="I29"/>
  <c r="AE29" s="1"/>
  <c r="I33"/>
  <c r="AE33" s="1"/>
  <c r="I37"/>
  <c r="AE37" s="1"/>
  <c r="I41"/>
  <c r="AE41" s="1"/>
  <c r="Q29"/>
  <c r="V29" s="1"/>
  <c r="AH29" s="1"/>
  <c r="I26"/>
  <c r="AE26" s="1"/>
  <c r="I30"/>
  <c r="AE30" s="1"/>
  <c r="I34"/>
  <c r="AE34" s="1"/>
  <c r="I38"/>
  <c r="AE38" s="1"/>
  <c r="I27"/>
  <c r="AE27" s="1"/>
  <c r="I31"/>
  <c r="AE31" s="1"/>
  <c r="I35"/>
  <c r="AE35" s="1"/>
  <c r="I39"/>
  <c r="AE39" s="1"/>
  <c r="S13" l="1"/>
  <c r="P14"/>
  <c r="P15"/>
  <c r="AG59"/>
  <c r="X57"/>
  <c r="W57"/>
  <c r="AF47"/>
  <c r="W47" s="1"/>
  <c r="AF51"/>
  <c r="W51" s="1"/>
  <c r="AF55"/>
  <c r="AF59"/>
  <c r="AG44"/>
  <c r="X44" s="1"/>
  <c r="AX44" s="1"/>
  <c r="AG48"/>
  <c r="X48" s="1"/>
  <c r="AG52"/>
  <c r="X52" s="1"/>
  <c r="AG56"/>
  <c r="AG60"/>
  <c r="AF46"/>
  <c r="W46" s="1"/>
  <c r="AF50"/>
  <c r="W50" s="1"/>
  <c r="AF54"/>
  <c r="AF58"/>
  <c r="AF62"/>
  <c r="AG47"/>
  <c r="X47" s="1"/>
  <c r="AG51"/>
  <c r="X51" s="1"/>
  <c r="AG55"/>
  <c r="W56"/>
  <c r="X56"/>
  <c r="AX56" s="1"/>
  <c r="X55"/>
  <c r="AX55" s="1"/>
  <c r="W55"/>
  <c r="W58"/>
  <c r="X58"/>
  <c r="X61"/>
  <c r="W61"/>
  <c r="W60"/>
  <c r="X60"/>
  <c r="AX60" s="1"/>
  <c r="X59"/>
  <c r="W59"/>
  <c r="W62"/>
  <c r="X62"/>
  <c r="AX62" s="1"/>
  <c r="AF45"/>
  <c r="W45" s="1"/>
  <c r="AF49"/>
  <c r="W49" s="1"/>
  <c r="AF53"/>
  <c r="AF57"/>
  <c r="AF61"/>
  <c r="AG46"/>
  <c r="X46" s="1"/>
  <c r="AG50"/>
  <c r="X50" s="1"/>
  <c r="AG54"/>
  <c r="AG58"/>
  <c r="AG62"/>
  <c r="AF44"/>
  <c r="W44" s="1"/>
  <c r="AF48"/>
  <c r="W48" s="1"/>
  <c r="AF52"/>
  <c r="W52" s="1"/>
  <c r="AF56"/>
  <c r="AF60"/>
  <c r="AG45"/>
  <c r="X45" s="1"/>
  <c r="AG49"/>
  <c r="X49" s="1"/>
  <c r="AG53"/>
  <c r="AG57"/>
  <c r="AG61"/>
  <c r="X39"/>
  <c r="AX39" s="1"/>
  <c r="W39"/>
  <c r="W38"/>
  <c r="X38"/>
  <c r="W36"/>
  <c r="X36"/>
  <c r="AX36" s="1"/>
  <c r="X41"/>
  <c r="W41"/>
  <c r="W40"/>
  <c r="X40"/>
  <c r="AX40" s="1"/>
  <c r="AG41"/>
  <c r="AG39"/>
  <c r="AG37"/>
  <c r="X37" s="1"/>
  <c r="AG35"/>
  <c r="X35" s="1"/>
  <c r="AG33"/>
  <c r="X33" s="1"/>
  <c r="AG31"/>
  <c r="X31" s="1"/>
  <c r="AG29"/>
  <c r="X29" s="1"/>
  <c r="AG27"/>
  <c r="X27" s="1"/>
  <c r="AG25"/>
  <c r="X25" s="1"/>
  <c r="AF42"/>
  <c r="AF40"/>
  <c r="AF38"/>
  <c r="AF36"/>
  <c r="AF34"/>
  <c r="W34" s="1"/>
  <c r="AF32"/>
  <c r="W32" s="1"/>
  <c r="AF30"/>
  <c r="W30" s="1"/>
  <c r="AF28"/>
  <c r="W28" s="1"/>
  <c r="AF26"/>
  <c r="W26" s="1"/>
  <c r="AF24"/>
  <c r="W24" s="1"/>
  <c r="AG42"/>
  <c r="AG40"/>
  <c r="AG38"/>
  <c r="AG36"/>
  <c r="AG34"/>
  <c r="X34" s="1"/>
  <c r="AG32"/>
  <c r="X32" s="1"/>
  <c r="AG30"/>
  <c r="X30" s="1"/>
  <c r="AG28"/>
  <c r="X28" s="1"/>
  <c r="AG26"/>
  <c r="X26" s="1"/>
  <c r="AG24"/>
  <c r="X24" s="1"/>
  <c r="AF41"/>
  <c r="AF39"/>
  <c r="AF37"/>
  <c r="W37" s="1"/>
  <c r="AF35"/>
  <c r="W35" s="1"/>
  <c r="AF33"/>
  <c r="W33" s="1"/>
  <c r="AF31"/>
  <c r="W31" s="1"/>
  <c r="AF29"/>
  <c r="W29" s="1"/>
  <c r="AF27"/>
  <c r="W27" s="1"/>
  <c r="AF25"/>
  <c r="W25" s="1"/>
  <c r="W42"/>
  <c r="X42"/>
  <c r="AX42" s="1"/>
  <c r="U14"/>
  <c r="V14" s="1"/>
  <c r="U15"/>
  <c r="V15" s="1"/>
  <c r="AS23"/>
  <c r="AQ25"/>
  <c r="AN29"/>
  <c r="AS29" s="1"/>
  <c r="AM29"/>
  <c r="AR29" s="1"/>
  <c r="P13"/>
  <c r="AS43"/>
  <c r="Q13" s="1"/>
  <c r="AR23"/>
  <c r="U13"/>
  <c r="V13" s="1"/>
  <c r="J30"/>
  <c r="T30" s="1"/>
  <c r="AX58"/>
  <c r="AX59"/>
  <c r="AX57"/>
  <c r="AX61"/>
  <c r="AX41"/>
  <c r="AX38"/>
  <c r="Q30"/>
  <c r="Y44" l="1"/>
  <c r="AA44" s="1"/>
  <c r="AI44" s="1"/>
  <c r="V30"/>
  <c r="AH30" s="1"/>
  <c r="AT52"/>
  <c r="AU52"/>
  <c r="AT51"/>
  <c r="AU51"/>
  <c r="AT50"/>
  <c r="X14" s="1"/>
  <c r="AU50"/>
  <c r="BH28"/>
  <c r="AV44"/>
  <c r="J31"/>
  <c r="T31" s="1"/>
  <c r="AN31" s="1"/>
  <c r="AS31" s="1"/>
  <c r="AN30"/>
  <c r="AS30" s="1"/>
  <c r="AM30"/>
  <c r="AW37"/>
  <c r="AX37"/>
  <c r="AX25"/>
  <c r="AV25"/>
  <c r="AW29"/>
  <c r="AX29"/>
  <c r="AX34"/>
  <c r="AV34"/>
  <c r="AW31"/>
  <c r="AX31"/>
  <c r="Y48"/>
  <c r="AX48"/>
  <c r="AW48"/>
  <c r="Y54"/>
  <c r="AX54"/>
  <c r="Y46"/>
  <c r="AX46"/>
  <c r="AV46"/>
  <c r="Y47"/>
  <c r="AW47"/>
  <c r="AX47"/>
  <c r="Y53"/>
  <c r="AX53"/>
  <c r="AW35"/>
  <c r="AX35"/>
  <c r="AX24"/>
  <c r="AW24"/>
  <c r="AX32"/>
  <c r="AV32"/>
  <c r="AX28"/>
  <c r="AW28"/>
  <c r="AX26"/>
  <c r="AV26"/>
  <c r="AW27"/>
  <c r="AX27"/>
  <c r="AX33"/>
  <c r="AV33"/>
  <c r="AX30"/>
  <c r="AW30"/>
  <c r="Y52"/>
  <c r="BA52" s="1"/>
  <c r="AX52"/>
  <c r="AV52"/>
  <c r="Y51"/>
  <c r="BA51" s="1"/>
  <c r="AX51"/>
  <c r="AV51"/>
  <c r="Y50"/>
  <c r="BA50" s="1"/>
  <c r="AX50"/>
  <c r="AV50"/>
  <c r="Y49"/>
  <c r="AW49"/>
  <c r="AX49"/>
  <c r="Y45"/>
  <c r="AX45"/>
  <c r="AV45"/>
  <c r="Y25"/>
  <c r="Y55"/>
  <c r="Y57"/>
  <c r="Y29"/>
  <c r="Y56"/>
  <c r="Y30"/>
  <c r="Y24"/>
  <c r="Y28"/>
  <c r="Y26"/>
  <c r="Y27"/>
  <c r="J32"/>
  <c r="T32" s="1"/>
  <c r="BC44" l="1"/>
  <c r="BA44"/>
  <c r="W14"/>
  <c r="AY52"/>
  <c r="AZ52"/>
  <c r="AY51"/>
  <c r="AZ51"/>
  <c r="AY50"/>
  <c r="BH39" s="1"/>
  <c r="Y14" s="1"/>
  <c r="AZ50"/>
  <c r="W15"/>
  <c r="BH29"/>
  <c r="AA24"/>
  <c r="AI24" s="1"/>
  <c r="BB24"/>
  <c r="BC24"/>
  <c r="AA26"/>
  <c r="AI26" s="1"/>
  <c r="BC26"/>
  <c r="BA26"/>
  <c r="AA27"/>
  <c r="AI27" s="1"/>
  <c r="BC27"/>
  <c r="BB27"/>
  <c r="AA28"/>
  <c r="AI28" s="1"/>
  <c r="BB28"/>
  <c r="BC28"/>
  <c r="AA30"/>
  <c r="AI30" s="1"/>
  <c r="BB30"/>
  <c r="BC30"/>
  <c r="AA29"/>
  <c r="AI29" s="1"/>
  <c r="BC29"/>
  <c r="BB29"/>
  <c r="AA25"/>
  <c r="AI25" s="1"/>
  <c r="BC25"/>
  <c r="BA25"/>
  <c r="AA53"/>
  <c r="AI53" s="1"/>
  <c r="BC53"/>
  <c r="AA46"/>
  <c r="AI46" s="1"/>
  <c r="BC46"/>
  <c r="BA46"/>
  <c r="AA54"/>
  <c r="AI54" s="1"/>
  <c r="BC54"/>
  <c r="AA56"/>
  <c r="AI56" s="1"/>
  <c r="BC56"/>
  <c r="AA57"/>
  <c r="AI57" s="1"/>
  <c r="BC57"/>
  <c r="AA55"/>
  <c r="AI55" s="1"/>
  <c r="BC55"/>
  <c r="AA45"/>
  <c r="AI45" s="1"/>
  <c r="BC45"/>
  <c r="BA45"/>
  <c r="AA50"/>
  <c r="AI50" s="1"/>
  <c r="BC50"/>
  <c r="AA52"/>
  <c r="AI52" s="1"/>
  <c r="BC52"/>
  <c r="AA49"/>
  <c r="AI49" s="1"/>
  <c r="BC49"/>
  <c r="BB49"/>
  <c r="AA51"/>
  <c r="AI51" s="1"/>
  <c r="BC51"/>
  <c r="AA47"/>
  <c r="AI47" s="1"/>
  <c r="BC47"/>
  <c r="BB47"/>
  <c r="AA48"/>
  <c r="AI48" s="1"/>
  <c r="BC48"/>
  <c r="BB48"/>
  <c r="Q31"/>
  <c r="V31" s="1"/>
  <c r="AH31" s="1"/>
  <c r="Y32"/>
  <c r="Y31"/>
  <c r="AM31"/>
  <c r="AR31" s="1"/>
  <c r="BH26"/>
  <c r="AN32"/>
  <c r="AL32"/>
  <c r="AR30"/>
  <c r="W13"/>
  <c r="BH31"/>
  <c r="W17"/>
  <c r="BH23"/>
  <c r="W12"/>
  <c r="BH25"/>
  <c r="W10"/>
  <c r="BH30"/>
  <c r="W16"/>
  <c r="Y58"/>
  <c r="J33"/>
  <c r="T33" s="1"/>
  <c r="Q32"/>
  <c r="V32" s="1"/>
  <c r="AH32" s="1"/>
  <c r="Z14" l="1"/>
  <c r="AA14" s="1"/>
  <c r="Z15"/>
  <c r="AA15" s="1"/>
  <c r="X15"/>
  <c r="BH40"/>
  <c r="Y15" s="1"/>
  <c r="AA31"/>
  <c r="AI31" s="1"/>
  <c r="BC31"/>
  <c r="BB31"/>
  <c r="AA32"/>
  <c r="AI32" s="1"/>
  <c r="BC32"/>
  <c r="BA32"/>
  <c r="AA58"/>
  <c r="AI58" s="1"/>
  <c r="BC58"/>
  <c r="AS32"/>
  <c r="AL33"/>
  <c r="AQ33" s="1"/>
  <c r="AN33"/>
  <c r="AS33" s="1"/>
  <c r="AQ32"/>
  <c r="Y59"/>
  <c r="Y33"/>
  <c r="J34"/>
  <c r="T34" s="1"/>
  <c r="Q33"/>
  <c r="V33" s="1"/>
  <c r="AH33" s="1"/>
  <c r="AA33" l="1"/>
  <c r="AI33" s="1"/>
  <c r="BC33"/>
  <c r="BA33"/>
  <c r="AA59"/>
  <c r="AI59" s="1"/>
  <c r="BC59"/>
  <c r="AN34"/>
  <c r="AS34" s="1"/>
  <c r="AL34"/>
  <c r="Y60"/>
  <c r="Y34"/>
  <c r="J35"/>
  <c r="T35" s="1"/>
  <c r="Q34"/>
  <c r="V34" s="1"/>
  <c r="AH34" s="1"/>
  <c r="AA34" l="1"/>
  <c r="AI34" s="1"/>
  <c r="Z16" s="1"/>
  <c r="AA16" s="1"/>
  <c r="BC34"/>
  <c r="BA34"/>
  <c r="X16" s="1"/>
  <c r="AA60"/>
  <c r="AI60" s="1"/>
  <c r="BC60"/>
  <c r="AN35"/>
  <c r="AM35"/>
  <c r="AQ34"/>
  <c r="Q16" s="1"/>
  <c r="P16"/>
  <c r="Y35"/>
  <c r="Y62"/>
  <c r="Y61"/>
  <c r="Q35"/>
  <c r="V35" s="1"/>
  <c r="AH35" s="1"/>
  <c r="J36"/>
  <c r="BH41" l="1"/>
  <c r="Y16" s="1"/>
  <c r="AA35"/>
  <c r="AI35" s="1"/>
  <c r="BC35"/>
  <c r="BB35"/>
  <c r="AA62"/>
  <c r="AI62" s="1"/>
  <c r="BC62"/>
  <c r="AA61"/>
  <c r="AI61" s="1"/>
  <c r="BC61"/>
  <c r="X13" s="1"/>
  <c r="AS35"/>
  <c r="AR35"/>
  <c r="Y36"/>
  <c r="J37"/>
  <c r="Z13" l="1"/>
  <c r="AA13" s="1"/>
  <c r="BH37"/>
  <c r="Y13" s="1"/>
  <c r="AA36"/>
  <c r="AI36" s="1"/>
  <c r="BC36"/>
  <c r="Y37"/>
  <c r="T37"/>
  <c r="Q37"/>
  <c r="J38"/>
  <c r="Y38" s="1"/>
  <c r="AA37" l="1"/>
  <c r="AI37" s="1"/>
  <c r="BC37"/>
  <c r="BB37"/>
  <c r="AA38"/>
  <c r="AI38" s="1"/>
  <c r="BC38"/>
  <c r="AN37"/>
  <c r="AM37"/>
  <c r="V37"/>
  <c r="AH37" s="1"/>
  <c r="U12" s="1"/>
  <c r="V12" s="1"/>
  <c r="R12"/>
  <c r="S12" s="1"/>
  <c r="R17"/>
  <c r="S17" s="1"/>
  <c r="R10"/>
  <c r="S10" s="1"/>
  <c r="R16"/>
  <c r="S16" s="1"/>
  <c r="U16"/>
  <c r="V16" s="1"/>
  <c r="J39"/>
  <c r="Y39" s="1"/>
  <c r="X17" l="1"/>
  <c r="BH42"/>
  <c r="Y17" s="1"/>
  <c r="AA39"/>
  <c r="AI39" s="1"/>
  <c r="BC39"/>
  <c r="AS37"/>
  <c r="P12"/>
  <c r="P10"/>
  <c r="AR37"/>
  <c r="Q17" s="1"/>
  <c r="P17"/>
  <c r="U17"/>
  <c r="V17" s="1"/>
  <c r="U10"/>
  <c r="V10" s="1"/>
  <c r="J40"/>
  <c r="Y40" s="1"/>
  <c r="AA40" l="1"/>
  <c r="AI40" s="1"/>
  <c r="BC40"/>
  <c r="Q10"/>
  <c r="Q12"/>
  <c r="J41"/>
  <c r="Y41" s="1"/>
  <c r="AA41" l="1"/>
  <c r="AI41" s="1"/>
  <c r="BC41"/>
  <c r="J42"/>
  <c r="Y42" s="1"/>
  <c r="AA42" l="1"/>
  <c r="AI42" s="1"/>
  <c r="Z12" s="1"/>
  <c r="AA12" s="1"/>
  <c r="BC42"/>
  <c r="Z17"/>
  <c r="AA17" s="1"/>
  <c r="Z10" l="1"/>
  <c r="AA10" s="1"/>
  <c r="X12"/>
  <c r="BH36"/>
  <c r="Y12" s="1"/>
  <c r="X10"/>
  <c r="BH34"/>
  <c r="Y10" s="1"/>
</calcChain>
</file>

<file path=xl/sharedStrings.xml><?xml version="1.0" encoding="utf-8"?>
<sst xmlns="http://schemas.openxmlformats.org/spreadsheetml/2006/main" count="236" uniqueCount="133">
  <si>
    <t>Turn Time</t>
  </si>
  <si>
    <t>Front Nine</t>
  </si>
  <si>
    <t>Finish Time</t>
  </si>
  <si>
    <t>Back Nine</t>
  </si>
  <si>
    <t>Full Round</t>
  </si>
  <si>
    <t>Start Gap</t>
  </si>
  <si>
    <t>Finish Gap</t>
  </si>
  <si>
    <t>1st</t>
  </si>
  <si>
    <t>11th</t>
  </si>
  <si>
    <t>Tee</t>
  </si>
  <si>
    <t>Space</t>
  </si>
  <si>
    <t>Game</t>
  </si>
  <si>
    <t>Start Time</t>
  </si>
  <si>
    <t>Player 1</t>
  </si>
  <si>
    <t>Player 2</t>
  </si>
  <si>
    <t>Player 3</t>
  </si>
  <si>
    <t>Player 4</t>
  </si>
  <si>
    <t>Ball</t>
  </si>
  <si>
    <t>Over</t>
  </si>
  <si>
    <t>OK</t>
  </si>
  <si>
    <t>STARTING INFO</t>
  </si>
  <si>
    <t>PLAYER INFORMATION</t>
  </si>
  <si>
    <t>ROUND TIME DATA AND CHECKS</t>
  </si>
  <si>
    <t>ROUND GAP DATA AND CHECKS</t>
  </si>
  <si>
    <t>Game?</t>
  </si>
  <si>
    <t>Prior Game</t>
  </si>
  <si>
    <t>Prior Game Start</t>
  </si>
  <si>
    <t>Prior Game Finish</t>
  </si>
  <si>
    <t>Total 1 Balls</t>
  </si>
  <si>
    <t>Total 2 Balls</t>
  </si>
  <si>
    <t>Total 3 Balls</t>
  </si>
  <si>
    <t>Total 4 Balls</t>
  </si>
  <si>
    <t>Total Games</t>
  </si>
  <si>
    <t>1st Tee Games</t>
  </si>
  <si>
    <t>Round Over</t>
  </si>
  <si>
    <t>Gap Over</t>
  </si>
  <si>
    <t>ROUND BY ROUND INPUTS AND ANALYSIS</t>
  </si>
  <si>
    <t>Time OK?</t>
  </si>
  <si>
    <t>Allowed Increase</t>
  </si>
  <si>
    <t>Gap OK?</t>
  </si>
  <si>
    <t>Allowed Time</t>
  </si>
  <si>
    <t>Gap Increase</t>
  </si>
  <si>
    <t>All</t>
  </si>
  <si>
    <t>Longest Round</t>
  </si>
  <si>
    <t>Shortest Round</t>
  </si>
  <si>
    <t>Total Time</t>
  </si>
  <si>
    <t>Average Round</t>
  </si>
  <si>
    <t>Rounds Over</t>
  </si>
  <si>
    <t>Rounds Over %</t>
  </si>
  <si>
    <t>Gaps Over %</t>
  </si>
  <si>
    <t>Biggest Gap</t>
  </si>
  <si>
    <t>Category</t>
  </si>
  <si>
    <t>Games</t>
  </si>
  <si>
    <t>MEDAL DATA ANALYSIS</t>
  </si>
  <si>
    <t>GAP ANALYSIS</t>
  </si>
  <si>
    <t>ROUND TIME ANALYSIS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</si>
  <si>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</si>
  <si>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</si>
  <si>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</si>
  <si>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</si>
  <si>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</si>
  <si>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</si>
  <si>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</si>
  <si>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</si>
  <si>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</si>
  <si>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12th</t>
  </si>
  <si>
    <t>13th</t>
  </si>
  <si>
    <t>14th</t>
  </si>
  <si>
    <t>15th</t>
  </si>
  <si>
    <t>16th</t>
  </si>
  <si>
    <t>17th</t>
  </si>
  <si>
    <t>18th</t>
  </si>
  <si>
    <t xml:space="preserve"> First Tee Off Time off the First Tee</t>
  </si>
  <si>
    <t xml:space="preserve"> Recommended max finish gap</t>
  </si>
  <si>
    <t xml:space="preserve"> Recommended max time for a 1 ball:  </t>
  </si>
  <si>
    <t xml:space="preserve"> Recommended max time for a 2 ball:  </t>
  </si>
  <si>
    <t xml:space="preserve"> Recommended max time for a 3 ball:  </t>
  </si>
  <si>
    <t xml:space="preserve"> Recommended max time for a 4 ball:  </t>
  </si>
  <si>
    <t>INPUTS</t>
  </si>
  <si>
    <t>SPEED OF PLAY ANALYSIS</t>
  </si>
  <si>
    <t>Event:</t>
  </si>
  <si>
    <t>Date:</t>
  </si>
  <si>
    <t>Medal</t>
  </si>
  <si>
    <t>Populated By:</t>
  </si>
  <si>
    <t>OTHER CALCS</t>
  </si>
  <si>
    <t>TIMES FOR LONGEST ROUND</t>
  </si>
  <si>
    <t>TIMES FOR SHORTEST ROUND</t>
  </si>
  <si>
    <t>GAPS FOR BIGGEST GAP</t>
  </si>
  <si>
    <t>ROUNDS CALCS</t>
  </si>
  <si>
    <t>ADDITIONAL CALCULATIONS</t>
  </si>
  <si>
    <t>MODEL INPUTS</t>
  </si>
  <si>
    <t>Biggest Gap Inc</t>
  </si>
  <si>
    <t>GAP INCREASES</t>
  </si>
  <si>
    <t>Avg Gap Increase</t>
  </si>
  <si>
    <t xml:space="preserve"> Start Gap Between Games off the 1st Tee</t>
  </si>
  <si>
    <t>Gap Inc Over</t>
  </si>
  <si>
    <t>SPREADSHEET LIBRARY</t>
  </si>
  <si>
    <t>GENERAL GUIDE</t>
  </si>
  <si>
    <t>Read all instructions carefully</t>
  </si>
  <si>
    <t>For educational and experimental purposes, this spreadsheet is provided unprotected. In order to preserve</t>
  </si>
  <si>
    <t>the functionality and integrity of a live file in real use, we strongly recommend -</t>
  </si>
  <si>
    <t>Only change the contents of designated user Input cells</t>
  </si>
  <si>
    <t>Do not make any structural changes to the model</t>
  </si>
  <si>
    <t>Be aware that any such modifications may cause issues that are not always immediately apparent</t>
  </si>
  <si>
    <t>If you do need to modify the spreadsheet in any way, make sure and save new post change versions on a</t>
  </si>
  <si>
    <t>regular basis so that you have a historical recovery should any problems occur</t>
  </si>
  <si>
    <t>DISCLAIMER</t>
  </si>
  <si>
    <t>Whilst every reasonable effort has been made to test the functionality and integrity of this tool, we admit</t>
  </si>
  <si>
    <t>that no spreadsheet can ever be guarenteed to be 100% error free, and no spreadsheet which has not</t>
  </si>
  <si>
    <t>been bespokely designed can purport to be 100% suitable for your specific needs</t>
  </si>
  <si>
    <t>Functionality and appearance may be significantly compromised if using versions pre Excel 2007</t>
  </si>
  <si>
    <t>PRODUCED BY THE SPREADSHEET LIBRARY TEAM</t>
  </si>
  <si>
    <t>As noted above, there is a risk of user corruption due to the spreadsheet being unprotected</t>
  </si>
  <si>
    <t>For further Excel tools and guides please visit our website</t>
  </si>
  <si>
    <t>Regrettably therefore, the Spreadsheet Library can accept no liability for any loss (monetarial or otherwise)</t>
  </si>
  <si>
    <t>WEBSITE</t>
  </si>
  <si>
    <t>www.spreadsheet-library.co.uk</t>
  </si>
  <si>
    <t>incurred as a result of using this tool</t>
  </si>
  <si>
    <t>We recommend using this spreadsheet with due care, and sense checking any output to be relied upon</t>
  </si>
  <si>
    <t>Please direct any queries / requests / suggestions to our email</t>
  </si>
  <si>
    <t>You are free to use this spreadsheet as you wish, however, we ask that you expressly stipulate if you have</t>
  </si>
  <si>
    <t>EMAIL</t>
  </si>
  <si>
    <t>admin@spreadsheet-library.co.uk</t>
  </si>
  <si>
    <t>made any modifications prior to distribution so as to protect the reputation of the original</t>
  </si>
  <si>
    <t>© Spreadsheet Library</t>
  </si>
  <si>
    <t>GOLF: ADMIN - SPEED OF PLAY ANALYSIS</t>
  </si>
  <si>
    <t>Round:</t>
  </si>
  <si>
    <t>XXXX Golf Club</t>
  </si>
  <si>
    <t>Club Secretary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</si>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</sst>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>
  <numFmts count="2">
    <numFmt numFmtId="164" formatCode="[h]:mm"/>
    <numFmt numFmtId="165" formatCode="ddd\ dd\ mmmm\ yyyy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60"/>
      <color theme="0" tint="-0.14999847407452621"/>
      <name val="Calibri"/>
      <family val="2"/>
      <scheme val="minor"/>
    </font>
    <font>
      <b/>
      <sz val="24"/>
      <color theme="0" tint="-0.1499984740745262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u/>
      <sz val="11"/>
      <color theme="3" tint="-0.499984740745262"/>
      <name val="Calibri"/>
      <family val="2"/>
      <scheme val="minor"/>
    </font>
    <font>
      <u/>
      <sz val="8.25"/>
      <color theme="10"/>
      <name val="Calibri"/>
      <family val="2"/>
    </font>
    <font>
      <b/>
      <u/>
      <sz val="11"/>
      <color theme="3" tint="-0.499984740745262"/>
      <name val="Calibri"/>
      <family val="2"/>
    </font>
    <font>
      <b/>
      <sz val="20"/>
      <color theme="0" tint="-0.14993743705557422"/>
      <name val="Calibri"/>
      <family val="2"/>
      <scheme val="minor"/>
    </font>
    <font>
      <sz val="20"/>
      <color theme="0" tint="-0.1499374370555742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28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FF0000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FF0000"/>
      </top>
      <bottom style="hair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0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FF0000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rgb="FFFF0000"/>
      </top>
      <bottom style="hair">
        <color theme="0" tint="-0.499984740745262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4" tint="-0.24994659260841701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4" tint="-0.24994659260841701"/>
      </left>
      <right style="hair">
        <color theme="0" tint="-0.499984740745262"/>
      </right>
      <top style="medium">
        <color rgb="FFFF0000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4" tint="-0.24994659260841701"/>
      </right>
      <top style="medium">
        <color rgb="FFFF0000"/>
      </top>
      <bottom style="hair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/>
      </top>
      <bottom/>
      <diagonal/>
    </border>
    <border>
      <left style="thin">
        <color theme="4" tint="-0.24994659260841701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4" tint="-0.2499465926084170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4" tint="-0.24994659260841701"/>
      </left>
      <right style="hair">
        <color theme="0" tint="-0.499984740745262"/>
      </right>
      <top style="medium">
        <color rgb="FFFF0000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4" tint="-0.24994659260841701"/>
      </right>
      <top style="medium">
        <color rgb="FFFF0000"/>
      </top>
      <bottom style="hair">
        <color theme="0" tint="-0.499984740745262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 style="thin">
        <color theme="0"/>
      </bottom>
      <diagonal/>
    </border>
    <border>
      <left/>
      <right/>
      <top style="thick">
        <color theme="3" tint="-0.24994659260841701"/>
      </top>
      <bottom style="thin">
        <color theme="0"/>
      </bottom>
      <diagonal/>
    </border>
    <border>
      <left/>
      <right style="thick">
        <color theme="3" tint="-0.24994659260841701"/>
      </right>
      <top style="thick">
        <color theme="3" tint="-0.24994659260841701"/>
      </top>
      <bottom style="thin">
        <color theme="0"/>
      </bottom>
      <diagonal/>
    </border>
    <border>
      <left style="thick">
        <color theme="3" tint="-0.24994659260841701"/>
      </left>
      <right/>
      <top style="thin">
        <color theme="0"/>
      </top>
      <bottom style="thin">
        <color theme="0"/>
      </bottom>
      <diagonal/>
    </border>
    <border>
      <left/>
      <right style="thick">
        <color theme="3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3" tint="-0.24994659260841701"/>
      </right>
      <top style="thin">
        <color theme="0"/>
      </top>
      <bottom style="thin">
        <color theme="0"/>
      </bottom>
      <diagonal/>
    </border>
    <border>
      <left style="thick">
        <color theme="3" tint="-0.24994659260841701"/>
      </left>
      <right/>
      <top/>
      <bottom/>
      <diagonal/>
    </border>
    <border>
      <left/>
      <right style="thick">
        <color theme="3" tint="-0.24994659260841701"/>
      </right>
      <top/>
      <bottom/>
      <diagonal/>
    </border>
    <border>
      <left style="thick">
        <color theme="3" tint="-0.24994659260841701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ck">
        <color theme="3" tint="-0.24994659260841701"/>
      </right>
      <top style="hair">
        <color theme="0" tint="-0.499984740745262"/>
      </top>
      <bottom style="hair">
        <color theme="0" tint="-0.499984740745262"/>
      </bottom>
      <diagonal/>
    </border>
    <border>
      <left style="thick">
        <color theme="3" tint="-0.24994659260841701"/>
      </left>
      <right style="hair">
        <color theme="0" tint="-0.499984740745262"/>
      </right>
      <top style="medium">
        <color rgb="FFFF0000"/>
      </top>
      <bottom style="hair">
        <color theme="0" tint="-0.499984740745262"/>
      </bottom>
      <diagonal/>
    </border>
    <border>
      <left style="hair">
        <color theme="0" tint="-0.499984740745262"/>
      </left>
      <right style="thick">
        <color theme="3" tint="-0.24994659260841701"/>
      </right>
      <top style="medium">
        <color rgb="FFFF0000"/>
      </top>
      <bottom style="hair">
        <color theme="0" tint="-0.499984740745262"/>
      </bottom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/>
      <bottom style="thick">
        <color theme="3" tint="-0.24994659260841701"/>
      </bottom>
      <diagonal/>
    </border>
    <border>
      <left style="thick">
        <color theme="3" tint="-0.24994659260841701"/>
      </left>
      <right style="hair">
        <color theme="0" tint="-0.499984740745262"/>
      </right>
      <top style="medium">
        <color rgb="FFFF000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rgb="FFFF000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FF0000"/>
      </top>
      <bottom/>
      <diagonal/>
    </border>
    <border>
      <left style="thick">
        <color theme="3" tint="-0.24994659260841701"/>
      </left>
      <right style="hair">
        <color theme="0" tint="-0.499984740745262"/>
      </right>
      <top style="hair">
        <color theme="0" tint="-0.499984740745262"/>
      </top>
      <bottom style="thick">
        <color theme="3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ck">
        <color theme="3" tint="-0.24994659260841701"/>
      </bottom>
      <diagonal/>
    </border>
    <border>
      <left style="hair">
        <color theme="0" tint="-0.499984740745262"/>
      </left>
      <right style="thick">
        <color theme="3" tint="-0.24994659260841701"/>
      </right>
      <top style="hair">
        <color theme="0" tint="-0.499984740745262"/>
      </top>
      <bottom style="thick">
        <color theme="3" tint="-0.24994659260841701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ck">
        <color theme="3" tint="-0.24994659260841701"/>
      </bottom>
      <diagonal/>
    </border>
    <border>
      <left style="medium">
        <color theme="4" tint="-0.24994659260841701"/>
      </left>
      <right style="hair">
        <color theme="0" tint="-0.499984740745262"/>
      </right>
      <top style="hair">
        <color theme="0" tint="-0.499984740745262"/>
      </top>
      <bottom style="thick">
        <color theme="3" tint="-0.24994659260841701"/>
      </bottom>
      <diagonal/>
    </border>
    <border>
      <left style="hair">
        <color theme="0" tint="-0.499984740745262"/>
      </left>
      <right style="medium">
        <color theme="4" tint="-0.24994659260841701"/>
      </right>
      <top style="hair">
        <color theme="0" tint="-0.499984740745262"/>
      </top>
      <bottom style="thick">
        <color theme="3" tint="-0.2499465926084170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3" tint="-0.24994659260841701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medium">
        <color theme="4" tint="-0.24994659260841701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4" tint="-0.24994659260841701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ck">
        <color theme="3" tint="-0.24994659260841701"/>
      </right>
      <top style="hair">
        <color theme="0" tint="-0.499984740745262"/>
      </top>
      <bottom/>
      <diagonal/>
    </border>
    <border>
      <left style="thick">
        <color theme="3" tint="-0.24994659260841701"/>
      </left>
      <right style="hair">
        <color theme="0" tint="-0.499984740745262"/>
      </right>
      <top style="thin">
        <color theme="3" tint="-0.24994659260841701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3" tint="-0.24994659260841701"/>
      </top>
      <bottom style="hair">
        <color theme="0" tint="-0.499984740745262"/>
      </bottom>
      <diagonal/>
    </border>
    <border>
      <left style="medium">
        <color theme="4" tint="-0.24994659260841701"/>
      </left>
      <right style="hair">
        <color theme="0" tint="-0.499984740745262"/>
      </right>
      <top style="thin">
        <color theme="3" tint="-0.24994659260841701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3" tint="-0.24994659260841701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4" tint="-0.24994659260841701"/>
      </right>
      <top style="thin">
        <color theme="3" tint="-0.24994659260841701"/>
      </top>
      <bottom style="hair">
        <color theme="0" tint="-0.499984740745262"/>
      </bottom>
      <diagonal/>
    </border>
    <border>
      <left style="hair">
        <color theme="0" tint="-0.499984740745262"/>
      </left>
      <right style="thick">
        <color theme="3" tint="-0.24994659260841701"/>
      </right>
      <top style="thin">
        <color theme="3" tint="-0.24994659260841701"/>
      </top>
      <bottom style="hair">
        <color theme="0" tint="-0.499984740745262"/>
      </bottom>
      <diagonal/>
    </border>
    <border>
      <left style="thick">
        <color theme="3" tint="-0.24994659260841701"/>
      </left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 style="thin">
        <color theme="3" tint="-0.24994659260841701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3" tint="-0.2499465926084170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3" tint="-0.24994659260841701"/>
      </left>
      <right/>
      <top style="hair">
        <color theme="0" tint="-0.499984740745262"/>
      </top>
      <bottom/>
      <diagonal/>
    </border>
    <border>
      <left style="thin">
        <color theme="3" tint="-0.24994659260841701"/>
      </left>
      <right style="hair">
        <color theme="0" tint="-0.499984740745262"/>
      </right>
      <top style="thin">
        <color theme="3" tint="-0.24994659260841701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3" tint="-0.24994659260841701"/>
      </right>
      <top style="thin">
        <color theme="3" tint="-0.24994659260841701"/>
      </top>
      <bottom style="hair">
        <color theme="0" tint="-0.499984740745262"/>
      </bottom>
      <diagonal/>
    </border>
    <border>
      <left style="thin">
        <color theme="3" tint="-0.24994659260841701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theme="3" tint="-0.24994659260841701"/>
      </right>
      <top style="hair">
        <color theme="0" tint="-0.499984740745262"/>
      </top>
      <bottom/>
      <diagonal/>
    </border>
    <border>
      <left style="thin">
        <color theme="3" tint="-0.24994659260841701"/>
      </left>
      <right style="hair">
        <color theme="0" tint="-0.499984740745262"/>
      </right>
      <top style="hair">
        <color theme="0" tint="-0.499984740745262"/>
      </top>
      <bottom style="thick">
        <color theme="3" tint="-0.24994659260841701"/>
      </bottom>
      <diagonal/>
    </border>
    <border>
      <left style="hair">
        <color theme="0" tint="-0.499984740745262"/>
      </left>
      <right style="thin">
        <color theme="3" tint="-0.24994659260841701"/>
      </right>
      <top style="hair">
        <color theme="0" tint="-0.499984740745262"/>
      </top>
      <bottom style="thick">
        <color theme="3" tint="-0.24994659260841701"/>
      </bottom>
      <diagonal/>
    </border>
    <border>
      <left/>
      <right/>
      <top style="thin">
        <color theme="0"/>
      </top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 style="hair">
        <color theme="0" tint="-0.499984740745262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theme="0" tint="-0.499984740745262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4" tint="-0.24994659260841701"/>
      </left>
      <right style="hair">
        <color theme="0" tint="-0.499984740745262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hair">
        <color theme="0" tint="-0.499984740745262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theme="0" tint="-0.499984740745262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theme="0" tint="-0.499984740745262"/>
      </left>
      <right style="medium">
        <color theme="4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theme="0" tint="-0.499984740745262"/>
      </left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ck">
        <color theme="3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4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4" tint="-0.24994659260841701"/>
      </right>
      <top style="thin">
        <color theme="0"/>
      </top>
      <bottom/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/>
      <diagonal/>
    </border>
    <border>
      <left style="thin">
        <color theme="0"/>
      </left>
      <right style="thick">
        <color theme="3" tint="-0.24994659260841701"/>
      </right>
      <top style="thin">
        <color theme="0"/>
      </top>
      <bottom/>
      <diagonal/>
    </border>
    <border>
      <left style="thin">
        <color theme="4" tint="-0.24994659260841701"/>
      </left>
      <right style="hair">
        <color theme="0" tint="-0.499984740745262"/>
      </right>
      <top style="thin">
        <color theme="3" tint="-0.24994659260841701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4" tint="-0.24994659260841701"/>
      </right>
      <top style="thin">
        <color theme="3" tint="-0.24994659260841701"/>
      </top>
      <bottom style="hair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3" tint="-0.24994659260841701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3" tint="-0.24994659260841701"/>
      </top>
      <bottom style="hair">
        <color theme="0" tint="-0.499984740745262"/>
      </bottom>
      <diagonal/>
    </border>
    <border>
      <left style="thick">
        <color theme="3" tint="-0.24994659260841701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3" tint="-0.24994659260841701"/>
      </bottom>
      <diagonal/>
    </border>
    <border>
      <left style="medium">
        <color theme="4" tint="-0.24994659260841701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medium">
        <color theme="4" tint="-0.24994659260841701"/>
      </right>
      <top style="thin">
        <color theme="0"/>
      </top>
      <bottom style="thin">
        <color theme="3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ck">
        <color theme="3" tint="-0.24994659260841701"/>
      </right>
      <top style="thin">
        <color theme="0"/>
      </top>
      <bottom style="thin">
        <color theme="3" tint="-0.24994659260841701"/>
      </bottom>
      <diagonal/>
    </border>
    <border>
      <left style="thick">
        <color theme="3" tint="-0.24994659260841701"/>
      </left>
      <right/>
      <top style="thin">
        <color theme="0"/>
      </top>
      <bottom/>
      <diagonal/>
    </border>
    <border>
      <left/>
      <right style="thick">
        <color theme="3" tint="-0.24994659260841701"/>
      </right>
      <top style="thin">
        <color theme="0"/>
      </top>
      <bottom/>
      <diagonal/>
    </border>
    <border>
      <left style="thin">
        <color theme="4" tint="-0.24994659260841701"/>
      </left>
      <right style="hair">
        <color theme="0" tint="-0.499984740745262"/>
      </right>
      <top style="hair">
        <color theme="0" tint="-0.499984740745262"/>
      </top>
      <bottom style="thick">
        <color theme="3" tint="-0.24994659260841701"/>
      </bottom>
      <diagonal/>
    </border>
    <border>
      <left style="hair">
        <color theme="0" tint="-0.499984740745262"/>
      </left>
      <right style="thin">
        <color theme="4" tint="-0.24994659260841701"/>
      </right>
      <top style="hair">
        <color theme="0" tint="-0.499984740745262"/>
      </top>
      <bottom style="thick">
        <color theme="3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0" tint="-0.499984740745262"/>
      </top>
      <bottom style="thick">
        <color theme="3" tint="-0.24994659260841701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ck">
        <color theme="3" tint="-0.24994659260841701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thick">
        <color theme="3" tint="-0.24994659260841701"/>
      </bottom>
      <diagonal/>
    </border>
    <border>
      <left style="thin">
        <color theme="3" tint="-0.24994659260841701"/>
      </left>
      <right/>
      <top style="thin">
        <color theme="0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hair">
        <color theme="0" tint="-0.499984740745262"/>
      </bottom>
      <diagonal/>
    </border>
    <border>
      <left style="thin">
        <color theme="3" tint="-0.2499465926084170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3" tint="-0.24994659260841701"/>
      </left>
      <right/>
      <top style="hair">
        <color theme="0" tint="-0.499984740745262"/>
      </top>
      <bottom style="thick">
        <color theme="3" tint="-0.24994659260841701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4" tint="-0.24994659260841701"/>
      </left>
      <right style="hair">
        <color theme="0" tint="-0.499984740745262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4" tint="-0.24994659260841701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3" tint="-0.24994659260841701"/>
      </bottom>
      <diagonal/>
    </border>
    <border>
      <left style="hair">
        <color theme="0" tint="-0.499984740745262"/>
      </left>
      <right style="thin">
        <color theme="4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theme="0" tint="-0.499984740745262"/>
      </left>
      <right style="thin">
        <color theme="4" tint="-0.24994659260841701"/>
      </right>
      <top style="hair">
        <color theme="0" tint="-0.499984740745262"/>
      </top>
      <bottom/>
      <diagonal/>
    </border>
    <border>
      <left/>
      <right style="thick">
        <color theme="0" tint="-0.499984740745262"/>
      </right>
      <top/>
      <bottom/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264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0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0" fontId="0" fillId="3" borderId="4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center"/>
    </xf>
    <xf numFmtId="20" fontId="0" fillId="0" borderId="10" xfId="0" applyNumberFormat="1" applyBorder="1" applyAlignment="1">
      <alignment horizontal="center"/>
    </xf>
    <xf numFmtId="20" fontId="0" fillId="3" borderId="11" xfId="0" applyNumberFormat="1" applyFill="1" applyBorder="1" applyAlignment="1">
      <alignment horizontal="center"/>
    </xf>
    <xf numFmtId="20" fontId="0" fillId="0" borderId="8" xfId="0" applyNumberFormat="1" applyBorder="1" applyAlignment="1">
      <alignment horizontal="center"/>
    </xf>
    <xf numFmtId="20" fontId="0" fillId="0" borderId="9" xfId="0" applyNumberFormat="1" applyBorder="1" applyAlignment="1">
      <alignment horizontal="center"/>
    </xf>
    <xf numFmtId="20" fontId="0" fillId="0" borderId="11" xfId="0" applyNumberFormat="1" applyBorder="1" applyAlignment="1">
      <alignment horizontal="center"/>
    </xf>
    <xf numFmtId="20" fontId="0" fillId="0" borderId="19" xfId="0" applyNumberFormat="1" applyBorder="1" applyAlignment="1">
      <alignment horizontal="center"/>
    </xf>
    <xf numFmtId="20" fontId="0" fillId="0" borderId="21" xfId="0" applyNumberFormat="1" applyBorder="1" applyAlignment="1">
      <alignment horizontal="center"/>
    </xf>
    <xf numFmtId="20" fontId="0" fillId="0" borderId="8" xfId="0" applyNumberFormat="1" applyFill="1" applyBorder="1" applyAlignment="1">
      <alignment horizontal="center"/>
    </xf>
    <xf numFmtId="20" fontId="0" fillId="0" borderId="9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20" fontId="0" fillId="8" borderId="13" xfId="0" applyNumberForma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9" xfId="0" applyBorder="1"/>
    <xf numFmtId="0" fontId="0" fillId="0" borderId="37" xfId="0" applyBorder="1" applyAlignment="1">
      <alignment horizontal="center"/>
    </xf>
    <xf numFmtId="0" fontId="0" fillId="0" borderId="35" xfId="0" applyBorder="1"/>
    <xf numFmtId="0" fontId="0" fillId="0" borderId="36" xfId="0" applyBorder="1"/>
    <xf numFmtId="20" fontId="0" fillId="10" borderId="41" xfId="0" applyNumberFormat="1" applyFont="1" applyFill="1" applyBorder="1" applyAlignment="1">
      <alignment horizontal="center"/>
    </xf>
    <xf numFmtId="20" fontId="0" fillId="10" borderId="42" xfId="0" applyNumberFormat="1" applyFont="1" applyFill="1" applyBorder="1" applyAlignment="1">
      <alignment horizontal="center"/>
    </xf>
    <xf numFmtId="20" fontId="5" fillId="0" borderId="10" xfId="0" applyNumberFormat="1" applyFont="1" applyBorder="1" applyAlignment="1">
      <alignment horizontal="center"/>
    </xf>
    <xf numFmtId="20" fontId="5" fillId="0" borderId="11" xfId="0" applyNumberFormat="1" applyFont="1" applyBorder="1" applyAlignment="1">
      <alignment horizontal="center"/>
    </xf>
    <xf numFmtId="20" fontId="5" fillId="3" borderId="4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20" fontId="0" fillId="8" borderId="18" xfId="0" applyNumberFormat="1" applyFill="1" applyBorder="1" applyAlignment="1">
      <alignment horizontal="center"/>
    </xf>
    <xf numFmtId="20" fontId="0" fillId="8" borderId="15" xfId="0" applyNumberFormat="1" applyFill="1" applyBorder="1" applyAlignment="1">
      <alignment horizontal="center"/>
    </xf>
    <xf numFmtId="20" fontId="0" fillId="8" borderId="20" xfId="0" applyNumberFormat="1" applyFill="1" applyBorder="1" applyAlignment="1">
      <alignment horizontal="center"/>
    </xf>
    <xf numFmtId="20" fontId="0" fillId="3" borderId="42" xfId="0" applyNumberFormat="1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9" fontId="0" fillId="0" borderId="31" xfId="1" applyFont="1" applyBorder="1" applyAlignment="1">
      <alignment horizontal="center"/>
    </xf>
    <xf numFmtId="0" fontId="0" fillId="0" borderId="45" xfId="0" applyBorder="1" applyAlignment="1">
      <alignment horizontal="center"/>
    </xf>
    <xf numFmtId="20" fontId="0" fillId="0" borderId="45" xfId="0" applyNumberFormat="1" applyBorder="1" applyAlignment="1">
      <alignment horizontal="center"/>
    </xf>
    <xf numFmtId="9" fontId="0" fillId="0" borderId="46" xfId="1" applyFont="1" applyBorder="1" applyAlignment="1">
      <alignment horizontal="center"/>
    </xf>
    <xf numFmtId="0" fontId="0" fillId="0" borderId="47" xfId="0" applyBorder="1" applyAlignment="1">
      <alignment horizontal="center"/>
    </xf>
    <xf numFmtId="20" fontId="0" fillId="0" borderId="13" xfId="0" applyNumberFormat="1" applyBorder="1" applyAlignment="1">
      <alignment horizontal="center"/>
    </xf>
    <xf numFmtId="20" fontId="0" fillId="0" borderId="48" xfId="0" applyNumberFormat="1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49" xfId="1" applyFont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3" fillId="0" borderId="30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20" fontId="0" fillId="8" borderId="1" xfId="0" applyNumberFormat="1" applyFill="1" applyBorder="1" applyAlignment="1">
      <alignment horizontal="center"/>
    </xf>
    <xf numFmtId="0" fontId="0" fillId="0" borderId="28" xfId="0" applyBorder="1"/>
    <xf numFmtId="20" fontId="0" fillId="8" borderId="31" xfId="0" applyNumberFormat="1" applyFill="1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34" xfId="0" applyBorder="1" applyAlignment="1">
      <alignment horizontal="left"/>
    </xf>
    <xf numFmtId="20" fontId="0" fillId="8" borderId="46" xfId="0" applyNumberFormat="1" applyFill="1" applyBorder="1" applyAlignment="1">
      <alignment horizontal="center"/>
    </xf>
    <xf numFmtId="0" fontId="2" fillId="9" borderId="22" xfId="0" applyFont="1" applyFill="1" applyBorder="1" applyAlignment="1"/>
    <xf numFmtId="0" fontId="2" fillId="9" borderId="23" xfId="0" applyFont="1" applyFill="1" applyBorder="1" applyAlignment="1"/>
    <xf numFmtId="0" fontId="2" fillId="9" borderId="24" xfId="0" applyFont="1" applyFill="1" applyBorder="1" applyAlignment="1"/>
    <xf numFmtId="20" fontId="0" fillId="0" borderId="31" xfId="0" applyNumberFormat="1" applyBorder="1" applyAlignment="1">
      <alignment horizontal="center"/>
    </xf>
    <xf numFmtId="0" fontId="3" fillId="0" borderId="52" xfId="0" applyFont="1" applyBorder="1" applyAlignment="1">
      <alignment horizontal="left"/>
    </xf>
    <xf numFmtId="0" fontId="0" fillId="0" borderId="53" xfId="0" applyBorder="1" applyAlignment="1">
      <alignment horizontal="center"/>
    </xf>
    <xf numFmtId="20" fontId="0" fillId="0" borderId="54" xfId="0" applyNumberFormat="1" applyBorder="1" applyAlignment="1">
      <alignment horizontal="center"/>
    </xf>
    <xf numFmtId="9" fontId="0" fillId="0" borderId="55" xfId="1" applyFont="1" applyBorder="1" applyAlignment="1">
      <alignment horizontal="center"/>
    </xf>
    <xf numFmtId="9" fontId="0" fillId="0" borderId="56" xfId="1" applyFont="1" applyBorder="1" applyAlignment="1">
      <alignment horizontal="center"/>
    </xf>
    <xf numFmtId="0" fontId="3" fillId="0" borderId="57" xfId="0" applyFont="1" applyBorder="1" applyAlignment="1">
      <alignment horizontal="left"/>
    </xf>
    <xf numFmtId="0" fontId="0" fillId="0" borderId="58" xfId="0" applyBorder="1" applyAlignment="1">
      <alignment horizontal="center"/>
    </xf>
    <xf numFmtId="20" fontId="0" fillId="0" borderId="59" xfId="0" applyNumberFormat="1" applyBorder="1" applyAlignment="1">
      <alignment horizontal="center"/>
    </xf>
    <xf numFmtId="20" fontId="0" fillId="0" borderId="60" xfId="0" applyNumberFormat="1" applyBorder="1" applyAlignment="1">
      <alignment horizontal="center"/>
    </xf>
    <xf numFmtId="0" fontId="0" fillId="0" borderId="60" xfId="0" applyBorder="1" applyAlignment="1">
      <alignment horizontal="center"/>
    </xf>
    <xf numFmtId="9" fontId="0" fillId="0" borderId="61" xfId="1" applyFont="1" applyBorder="1" applyAlignment="1">
      <alignment horizontal="center"/>
    </xf>
    <xf numFmtId="9" fontId="0" fillId="0" borderId="62" xfId="1" applyFont="1" applyBorder="1" applyAlignment="1">
      <alignment horizontal="center"/>
    </xf>
    <xf numFmtId="20" fontId="0" fillId="8" borderId="56" xfId="0" applyNumberFormat="1" applyFill="1" applyBorder="1" applyAlignment="1">
      <alignment horizontal="center"/>
    </xf>
    <xf numFmtId="0" fontId="0" fillId="0" borderId="63" xfId="0" applyBorder="1" applyAlignment="1">
      <alignment horizontal="left"/>
    </xf>
    <xf numFmtId="0" fontId="0" fillId="0" borderId="64" xfId="0" applyBorder="1" applyAlignment="1">
      <alignment horizontal="center"/>
    </xf>
    <xf numFmtId="20" fontId="0" fillId="8" borderId="62" xfId="0" applyNumberFormat="1" applyFill="1" applyBorder="1" applyAlignment="1">
      <alignment horizontal="center"/>
    </xf>
    <xf numFmtId="20" fontId="0" fillId="0" borderId="58" xfId="0" applyNumberFormat="1" applyBorder="1" applyAlignment="1">
      <alignment horizontal="center"/>
    </xf>
    <xf numFmtId="20" fontId="0" fillId="0" borderId="53" xfId="0" applyNumberFormat="1" applyBorder="1" applyAlignment="1">
      <alignment horizontal="center"/>
    </xf>
    <xf numFmtId="20" fontId="0" fillId="0" borderId="47" xfId="0" applyNumberFormat="1" applyBorder="1" applyAlignment="1">
      <alignment horizontal="center"/>
    </xf>
    <xf numFmtId="164" fontId="0" fillId="0" borderId="65" xfId="0" applyNumberFormat="1" applyBorder="1" applyAlignment="1">
      <alignment horizontal="center"/>
    </xf>
    <xf numFmtId="164" fontId="0" fillId="0" borderId="66" xfId="0" applyNumberFormat="1" applyBorder="1" applyAlignment="1">
      <alignment horizontal="center"/>
    </xf>
    <xf numFmtId="164" fontId="0" fillId="0" borderId="68" xfId="0" applyNumberFormat="1" applyBorder="1" applyAlignment="1">
      <alignment horizontal="center"/>
    </xf>
    <xf numFmtId="164" fontId="0" fillId="0" borderId="69" xfId="0" applyNumberFormat="1" applyBorder="1" applyAlignment="1">
      <alignment horizontal="center"/>
    </xf>
    <xf numFmtId="164" fontId="0" fillId="0" borderId="70" xfId="0" applyNumberFormat="1" applyBorder="1" applyAlignment="1">
      <alignment horizontal="center"/>
    </xf>
    <xf numFmtId="164" fontId="0" fillId="0" borderId="71" xfId="0" applyNumberFormat="1" applyBorder="1" applyAlignment="1">
      <alignment horizontal="center"/>
    </xf>
    <xf numFmtId="164" fontId="0" fillId="0" borderId="72" xfId="0" applyNumberFormat="1" applyBorder="1" applyAlignment="1">
      <alignment horizontal="center"/>
    </xf>
    <xf numFmtId="164" fontId="0" fillId="0" borderId="73" xfId="0" applyNumberFormat="1" applyBorder="1" applyAlignment="1">
      <alignment horizontal="center"/>
    </xf>
    <xf numFmtId="0" fontId="0" fillId="2" borderId="74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2" borderId="28" xfId="0" applyFill="1" applyBorder="1" applyAlignment="1">
      <alignment horizontal="left"/>
    </xf>
    <xf numFmtId="0" fontId="3" fillId="0" borderId="78" xfId="0" applyFont="1" applyBorder="1" applyAlignment="1">
      <alignment horizontal="left"/>
    </xf>
    <xf numFmtId="0" fontId="0" fillId="0" borderId="79" xfId="0" applyBorder="1" applyAlignment="1">
      <alignment horizontal="center"/>
    </xf>
    <xf numFmtId="20" fontId="0" fillId="0" borderId="80" xfId="0" applyNumberFormat="1" applyBorder="1" applyAlignment="1">
      <alignment horizontal="center"/>
    </xf>
    <xf numFmtId="20" fontId="0" fillId="0" borderId="79" xfId="0" applyNumberFormat="1" applyBorder="1" applyAlignment="1">
      <alignment horizontal="center"/>
    </xf>
    <xf numFmtId="164" fontId="0" fillId="0" borderId="81" xfId="0" applyNumberFormat="1" applyBorder="1" applyAlignment="1">
      <alignment horizontal="center"/>
    </xf>
    <xf numFmtId="164" fontId="0" fillId="0" borderId="82" xfId="0" applyNumberFormat="1" applyBorder="1" applyAlignment="1">
      <alignment horizontal="center"/>
    </xf>
    <xf numFmtId="0" fontId="0" fillId="0" borderId="81" xfId="0" applyBorder="1" applyAlignment="1">
      <alignment horizontal="center"/>
    </xf>
    <xf numFmtId="9" fontId="0" fillId="0" borderId="83" xfId="1" applyFont="1" applyBorder="1" applyAlignment="1">
      <alignment horizontal="center"/>
    </xf>
    <xf numFmtId="9" fontId="0" fillId="0" borderId="84" xfId="1" applyFont="1" applyBorder="1" applyAlignment="1">
      <alignment horizontal="center"/>
    </xf>
    <xf numFmtId="0" fontId="3" fillId="6" borderId="85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3" fillId="6" borderId="86" xfId="0" applyFont="1" applyFill="1" applyBorder="1" applyAlignment="1">
      <alignment horizontal="center" vertical="center" wrapText="1"/>
    </xf>
    <xf numFmtId="0" fontId="3" fillId="6" borderId="87" xfId="0" applyFont="1" applyFill="1" applyBorder="1" applyAlignment="1">
      <alignment horizontal="center" vertical="center" wrapText="1"/>
    </xf>
    <xf numFmtId="0" fontId="3" fillId="6" borderId="88" xfId="0" applyFont="1" applyFill="1" applyBorder="1" applyAlignment="1">
      <alignment horizontal="center" vertical="center" wrapText="1"/>
    </xf>
    <xf numFmtId="0" fontId="3" fillId="6" borderId="89" xfId="0" applyFont="1" applyFill="1" applyBorder="1" applyAlignment="1">
      <alignment horizontal="center" vertical="center" wrapText="1"/>
    </xf>
    <xf numFmtId="0" fontId="3" fillId="6" borderId="90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6" borderId="91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/>
    </xf>
    <xf numFmtId="20" fontId="0" fillId="0" borderId="58" xfId="0" applyNumberFormat="1" applyFill="1" applyBorder="1" applyAlignment="1">
      <alignment horizontal="center"/>
    </xf>
    <xf numFmtId="0" fontId="0" fillId="8" borderId="59" xfId="0" applyFill="1" applyBorder="1" applyAlignment="1">
      <alignment horizontal="center"/>
    </xf>
    <xf numFmtId="0" fontId="0" fillId="8" borderId="60" xfId="0" applyFill="1" applyBorder="1" applyAlignment="1">
      <alignment horizontal="center"/>
    </xf>
    <xf numFmtId="0" fontId="0" fillId="0" borderId="61" xfId="0" applyBorder="1" applyAlignment="1">
      <alignment horizontal="center"/>
    </xf>
    <xf numFmtId="20" fontId="0" fillId="8" borderId="59" xfId="0" applyNumberFormat="1" applyFill="1" applyBorder="1" applyAlignment="1">
      <alignment horizontal="center"/>
    </xf>
    <xf numFmtId="20" fontId="0" fillId="8" borderId="92" xfId="0" applyNumberFormat="1" applyFill="1" applyBorder="1" applyAlignment="1">
      <alignment horizontal="center"/>
    </xf>
    <xf numFmtId="20" fontId="0" fillId="0" borderId="93" xfId="0" applyNumberFormat="1" applyBorder="1" applyAlignment="1">
      <alignment horizontal="center"/>
    </xf>
    <xf numFmtId="20" fontId="0" fillId="10" borderId="94" xfId="0" applyNumberFormat="1" applyFont="1" applyFill="1" applyBorder="1" applyAlignment="1">
      <alignment horizontal="center"/>
    </xf>
    <xf numFmtId="20" fontId="5" fillId="0" borderId="95" xfId="0" applyNumberFormat="1" applyFont="1" applyBorder="1" applyAlignment="1">
      <alignment horizontal="center"/>
    </xf>
    <xf numFmtId="20" fontId="0" fillId="3" borderId="95" xfId="0" applyNumberFormat="1" applyFill="1" applyBorder="1" applyAlignment="1">
      <alignment horizontal="center"/>
    </xf>
    <xf numFmtId="20" fontId="0" fillId="3" borderId="60" xfId="0" applyNumberFormat="1" applyFill="1" applyBorder="1" applyAlignment="1">
      <alignment horizontal="center"/>
    </xf>
    <xf numFmtId="20" fontId="0" fillId="3" borderId="94" xfId="0" applyNumberFormat="1" applyFont="1" applyFill="1" applyBorder="1" applyAlignment="1">
      <alignment horizontal="center"/>
    </xf>
    <xf numFmtId="20" fontId="5" fillId="3" borderId="60" xfId="0" applyNumberFormat="1" applyFont="1" applyFill="1" applyBorder="1" applyAlignment="1">
      <alignment horizontal="center"/>
    </xf>
    <xf numFmtId="0" fontId="3" fillId="10" borderId="96" xfId="0" applyFont="1" applyFill="1" applyBorder="1" applyAlignment="1">
      <alignment horizontal="center" vertical="center" wrapText="1"/>
    </xf>
    <xf numFmtId="0" fontId="3" fillId="10" borderId="97" xfId="0" applyFont="1" applyFill="1" applyBorder="1" applyAlignment="1">
      <alignment horizontal="center" vertical="center" wrapText="1"/>
    </xf>
    <xf numFmtId="0" fontId="3" fillId="10" borderId="98" xfId="0" applyFont="1" applyFill="1" applyBorder="1" applyAlignment="1">
      <alignment horizontal="center" vertical="center" wrapText="1"/>
    </xf>
    <xf numFmtId="0" fontId="3" fillId="10" borderId="99" xfId="0" applyFont="1" applyFill="1" applyBorder="1" applyAlignment="1">
      <alignment horizontal="center" vertical="center" wrapText="1"/>
    </xf>
    <xf numFmtId="0" fontId="3" fillId="10" borderId="100" xfId="0" applyFont="1" applyFill="1" applyBorder="1" applyAlignment="1">
      <alignment horizontal="center" vertical="center" wrapText="1"/>
    </xf>
    <xf numFmtId="0" fontId="3" fillId="10" borderId="101" xfId="0" applyFont="1" applyFill="1" applyBorder="1" applyAlignment="1">
      <alignment horizontal="center" vertical="center" wrapText="1"/>
    </xf>
    <xf numFmtId="0" fontId="3" fillId="10" borderId="103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5" xfId="0" applyBorder="1" applyAlignment="1">
      <alignment horizontal="left"/>
    </xf>
    <xf numFmtId="165" fontId="0" fillId="0" borderId="0" xfId="0" applyNumberFormat="1" applyBorder="1" applyAlignment="1"/>
    <xf numFmtId="0" fontId="0" fillId="0" borderId="44" xfId="0" applyBorder="1" applyAlignment="1">
      <alignment horizontal="center"/>
    </xf>
    <xf numFmtId="20" fontId="0" fillId="0" borderId="47" xfId="0" applyNumberFormat="1" applyFill="1" applyBorder="1" applyAlignment="1">
      <alignment horizontal="center"/>
    </xf>
    <xf numFmtId="0" fontId="0" fillId="8" borderId="48" xfId="0" applyFill="1" applyBorder="1" applyAlignment="1">
      <alignment horizontal="center"/>
    </xf>
    <xf numFmtId="0" fontId="0" fillId="8" borderId="45" xfId="0" applyFill="1" applyBorder="1" applyAlignment="1">
      <alignment horizontal="center"/>
    </xf>
    <xf numFmtId="0" fontId="0" fillId="0" borderId="49" xfId="0" applyBorder="1" applyAlignment="1">
      <alignment horizontal="center"/>
    </xf>
    <xf numFmtId="20" fontId="0" fillId="8" borderId="48" xfId="0" applyNumberFormat="1" applyFill="1" applyBorder="1" applyAlignment="1">
      <alignment horizontal="center"/>
    </xf>
    <xf numFmtId="20" fontId="0" fillId="8" borderId="106" xfId="0" applyNumberFormat="1" applyFill="1" applyBorder="1" applyAlignment="1">
      <alignment horizontal="center"/>
    </xf>
    <xf numFmtId="20" fontId="0" fillId="0" borderId="107" xfId="0" applyNumberFormat="1" applyBorder="1" applyAlignment="1">
      <alignment horizontal="center"/>
    </xf>
    <xf numFmtId="20" fontId="0" fillId="10" borderId="108" xfId="0" applyNumberFormat="1" applyFont="1" applyFill="1" applyBorder="1" applyAlignment="1">
      <alignment horizontal="center"/>
    </xf>
    <xf numFmtId="20" fontId="5" fillId="0" borderId="109" xfId="0" applyNumberFormat="1" applyFont="1" applyBorder="1" applyAlignment="1">
      <alignment horizontal="center"/>
    </xf>
    <xf numFmtId="20" fontId="0" fillId="0" borderId="109" xfId="0" applyNumberFormat="1" applyBorder="1" applyAlignment="1">
      <alignment horizontal="center"/>
    </xf>
    <xf numFmtId="20" fontId="5" fillId="0" borderId="45" xfId="0" applyNumberFormat="1" applyFont="1" applyBorder="1" applyAlignment="1">
      <alignment horizontal="center"/>
    </xf>
    <xf numFmtId="20" fontId="0" fillId="0" borderId="95" xfId="0" applyNumberFormat="1" applyBorder="1" applyAlignment="1">
      <alignment horizontal="center"/>
    </xf>
    <xf numFmtId="20" fontId="0" fillId="0" borderId="110" xfId="0" applyNumberFormat="1" applyBorder="1" applyAlignment="1">
      <alignment horizontal="center"/>
    </xf>
    <xf numFmtId="20" fontId="0" fillId="0" borderId="61" xfId="0" applyNumberFormat="1" applyBorder="1" applyAlignment="1">
      <alignment horizontal="center"/>
    </xf>
    <xf numFmtId="20" fontId="0" fillId="0" borderId="14" xfId="0" applyNumberFormat="1" applyBorder="1" applyAlignment="1">
      <alignment horizontal="center"/>
    </xf>
    <xf numFmtId="20" fontId="0" fillId="0" borderId="55" xfId="0" applyNumberFormat="1" applyBorder="1" applyAlignment="1">
      <alignment horizontal="center"/>
    </xf>
    <xf numFmtId="20" fontId="0" fillId="0" borderId="15" xfId="0" applyNumberFormat="1" applyBorder="1" applyAlignment="1">
      <alignment horizontal="center"/>
    </xf>
    <xf numFmtId="20" fontId="0" fillId="0" borderId="16" xfId="0" applyNumberFormat="1" applyBorder="1" applyAlignment="1">
      <alignment horizontal="center"/>
    </xf>
    <xf numFmtId="20" fontId="0" fillId="0" borderId="49" xfId="0" applyNumberFormat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11" borderId="7" xfId="0" applyFill="1" applyBorder="1"/>
    <xf numFmtId="0" fontId="0" fillId="11" borderId="111" xfId="0" applyFill="1" applyBorder="1"/>
    <xf numFmtId="0" fontId="0" fillId="11" borderId="112" xfId="0" applyFill="1" applyBorder="1"/>
    <xf numFmtId="0" fontId="3" fillId="10" borderId="25" xfId="0" applyFont="1" applyFill="1" applyBorder="1" applyAlignment="1">
      <alignment horizontal="left" vertical="center" wrapText="1"/>
    </xf>
    <xf numFmtId="0" fontId="3" fillId="10" borderId="5" xfId="0" applyFont="1" applyFill="1" applyBorder="1" applyAlignment="1">
      <alignment horizontal="left" vertical="center" wrapText="1"/>
    </xf>
    <xf numFmtId="0" fontId="3" fillId="10" borderId="6" xfId="0" applyFont="1" applyFill="1" applyBorder="1" applyAlignment="1">
      <alignment horizontal="left" vertical="center" wrapText="1"/>
    </xf>
    <xf numFmtId="0" fontId="3" fillId="10" borderId="27" xfId="0" applyFont="1" applyFill="1" applyBorder="1" applyAlignment="1">
      <alignment horizontal="left" vertical="center" wrapText="1"/>
    </xf>
    <xf numFmtId="20" fontId="4" fillId="0" borderId="61" xfId="0" applyNumberFormat="1" applyFont="1" applyBorder="1" applyAlignment="1">
      <alignment horizontal="center"/>
    </xf>
    <xf numFmtId="20" fontId="4" fillId="0" borderId="14" xfId="0" applyNumberFormat="1" applyFont="1" applyBorder="1" applyAlignment="1">
      <alignment horizontal="center"/>
    </xf>
    <xf numFmtId="20" fontId="4" fillId="0" borderId="16" xfId="0" applyNumberFormat="1" applyFont="1" applyBorder="1" applyAlignment="1">
      <alignment horizontal="center"/>
    </xf>
    <xf numFmtId="20" fontId="4" fillId="0" borderId="49" xfId="0" applyNumberFormat="1" applyFont="1" applyBorder="1" applyAlignment="1">
      <alignment horizontal="center"/>
    </xf>
    <xf numFmtId="20" fontId="4" fillId="3" borderId="62" xfId="0" applyNumberFormat="1" applyFont="1" applyFill="1" applyBorder="1" applyAlignment="1">
      <alignment horizontal="center"/>
    </xf>
    <xf numFmtId="20" fontId="4" fillId="0" borderId="31" xfId="0" applyNumberFormat="1" applyFont="1" applyBorder="1" applyAlignment="1">
      <alignment horizontal="center"/>
    </xf>
    <xf numFmtId="20" fontId="4" fillId="3" borderId="33" xfId="0" applyNumberFormat="1" applyFont="1" applyFill="1" applyBorder="1" applyAlignment="1">
      <alignment horizontal="center"/>
    </xf>
    <xf numFmtId="20" fontId="4" fillId="0" borderId="46" xfId="0" applyNumberFormat="1" applyFont="1" applyBorder="1" applyAlignment="1">
      <alignment horizontal="center"/>
    </xf>
    <xf numFmtId="0" fontId="3" fillId="10" borderId="113" xfId="0" applyFont="1" applyFill="1" applyBorder="1" applyAlignment="1">
      <alignment horizontal="center" vertical="center" wrapText="1"/>
    </xf>
    <xf numFmtId="20" fontId="0" fillId="0" borderId="114" xfId="0" applyNumberFormat="1" applyBorder="1" applyAlignment="1">
      <alignment horizontal="center"/>
    </xf>
    <xf numFmtId="20" fontId="0" fillId="0" borderId="115" xfId="0" applyNumberFormat="1" applyBorder="1" applyAlignment="1">
      <alignment horizontal="center"/>
    </xf>
    <xf numFmtId="20" fontId="0" fillId="0" borderId="67" xfId="0" applyNumberFormat="1" applyBorder="1" applyAlignment="1">
      <alignment horizontal="center"/>
    </xf>
    <xf numFmtId="20" fontId="0" fillId="0" borderId="116" xfId="0" applyNumberFormat="1" applyBorder="1" applyAlignment="1">
      <alignment horizontal="center"/>
    </xf>
    <xf numFmtId="20" fontId="0" fillId="0" borderId="117" xfId="0" applyNumberFormat="1" applyBorder="1" applyAlignment="1">
      <alignment horizontal="center"/>
    </xf>
    <xf numFmtId="0" fontId="3" fillId="10" borderId="118" xfId="0" applyFont="1" applyFill="1" applyBorder="1" applyAlignment="1">
      <alignment horizontal="center" vertical="center" wrapText="1"/>
    </xf>
    <xf numFmtId="20" fontId="0" fillId="0" borderId="119" xfId="0" applyNumberFormat="1" applyBorder="1" applyAlignment="1">
      <alignment horizontal="center"/>
    </xf>
    <xf numFmtId="20" fontId="0" fillId="0" borderId="92" xfId="0" applyNumberFormat="1" applyBorder="1" applyAlignment="1">
      <alignment horizontal="center"/>
    </xf>
    <xf numFmtId="20" fontId="0" fillId="0" borderId="120" xfId="0" applyNumberFormat="1" applyBorder="1" applyAlignment="1">
      <alignment horizontal="center"/>
    </xf>
    <xf numFmtId="20" fontId="0" fillId="0" borderId="18" xfId="0" applyNumberFormat="1" applyBorder="1" applyAlignment="1">
      <alignment horizontal="center"/>
    </xf>
    <xf numFmtId="20" fontId="0" fillId="0" borderId="106" xfId="0" applyNumberFormat="1" applyBorder="1" applyAlignment="1">
      <alignment horizontal="center"/>
    </xf>
    <xf numFmtId="0" fontId="3" fillId="10" borderId="102" xfId="0" applyFont="1" applyFill="1" applyBorder="1" applyAlignment="1">
      <alignment horizontal="center" vertical="center" wrapText="1"/>
    </xf>
    <xf numFmtId="0" fontId="0" fillId="0" borderId="121" xfId="0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11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9" xfId="0" applyBorder="1" applyAlignment="1">
      <alignment horizontal="center"/>
    </xf>
    <xf numFmtId="0" fontId="3" fillId="10" borderId="122" xfId="0" applyFont="1" applyFill="1" applyBorder="1" applyAlignment="1">
      <alignment horizontal="center" vertical="center" wrapText="1"/>
    </xf>
    <xf numFmtId="20" fontId="0" fillId="0" borderId="123" xfId="0" applyNumberFormat="1" applyBorder="1" applyAlignment="1">
      <alignment horizontal="center"/>
    </xf>
    <xf numFmtId="20" fontId="0" fillId="0" borderId="124" xfId="0" applyNumberFormat="1" applyBorder="1" applyAlignment="1">
      <alignment horizontal="center"/>
    </xf>
    <xf numFmtId="0" fontId="6" fillId="7" borderId="0" xfId="0" applyFont="1" applyFill="1"/>
    <xf numFmtId="0" fontId="6" fillId="0" borderId="0" xfId="0" applyFont="1"/>
    <xf numFmtId="0" fontId="0" fillId="7" borderId="0" xfId="0" applyFill="1"/>
    <xf numFmtId="0" fontId="7" fillId="7" borderId="0" xfId="0" applyFont="1" applyFill="1"/>
    <xf numFmtId="0" fontId="7" fillId="0" borderId="0" xfId="0" applyFont="1"/>
    <xf numFmtId="0" fontId="8" fillId="12" borderId="0" xfId="0" applyFont="1" applyFill="1" applyBorder="1"/>
    <xf numFmtId="0" fontId="8" fillId="12" borderId="125" xfId="0" applyFont="1" applyFill="1" applyBorder="1"/>
    <xf numFmtId="0" fontId="9" fillId="12" borderId="0" xfId="0" applyFont="1" applyFill="1" applyBorder="1"/>
    <xf numFmtId="0" fontId="8" fillId="12" borderId="0" xfId="0" applyFont="1" applyFill="1"/>
    <xf numFmtId="0" fontId="11" fillId="12" borderId="0" xfId="2" applyFont="1" applyFill="1" applyAlignment="1" applyProtection="1"/>
    <xf numFmtId="0" fontId="8" fillId="12" borderId="126" xfId="0" applyFont="1" applyFill="1" applyBorder="1"/>
    <xf numFmtId="0" fontId="8" fillId="12" borderId="127" xfId="0" applyFont="1" applyFill="1" applyBorder="1"/>
    <xf numFmtId="0" fontId="12" fillId="7" borderId="0" xfId="0" applyNumberFormat="1" applyFont="1" applyFill="1"/>
    <xf numFmtId="0" fontId="12" fillId="7" borderId="0" xfId="0" applyNumberFormat="1" applyFont="1" applyFill="1" applyAlignment="1">
      <alignment horizontal="left"/>
    </xf>
    <xf numFmtId="0" fontId="12" fillId="7" borderId="0" xfId="0" applyNumberFormat="1" applyFont="1" applyFill="1" applyAlignment="1">
      <alignment horizontal="center"/>
    </xf>
    <xf numFmtId="0" fontId="13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right"/>
    </xf>
    <xf numFmtId="0" fontId="14" fillId="5" borderId="0" xfId="0" applyNumberFormat="1" applyFont="1" applyFill="1"/>
    <xf numFmtId="0" fontId="14" fillId="5" borderId="0" xfId="0" applyNumberFormat="1" applyFont="1" applyFill="1" applyAlignment="1">
      <alignment horizontal="left"/>
    </xf>
    <xf numFmtId="0" fontId="14" fillId="5" borderId="0" xfId="0" applyNumberFormat="1" applyFont="1" applyFill="1" applyAlignment="1">
      <alignment horizontal="center"/>
    </xf>
    <xf numFmtId="0" fontId="14" fillId="5" borderId="0" xfId="0" applyNumberFormat="1" applyFont="1" applyFill="1" applyAlignment="1">
      <alignment horizontal="right"/>
    </xf>
    <xf numFmtId="0" fontId="11" fillId="12" borderId="0" xfId="2" applyFont="1" applyFill="1" applyAlignment="1" applyProtection="1">
      <alignment horizontal="left"/>
    </xf>
    <xf numFmtId="0" fontId="2" fillId="9" borderId="22" xfId="0" applyFont="1" applyFill="1" applyBorder="1" applyAlignment="1">
      <alignment horizontal="left"/>
    </xf>
    <xf numFmtId="0" fontId="2" fillId="9" borderId="23" xfId="0" applyFont="1" applyFill="1" applyBorder="1" applyAlignment="1">
      <alignment horizontal="left"/>
    </xf>
    <xf numFmtId="0" fontId="2" fillId="9" borderId="24" xfId="0" applyFont="1" applyFill="1" applyBorder="1" applyAlignment="1">
      <alignment horizontal="left"/>
    </xf>
    <xf numFmtId="0" fontId="2" fillId="5" borderId="39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74" xfId="0" applyFont="1" applyFill="1" applyBorder="1" applyAlignment="1">
      <alignment horizontal="center"/>
    </xf>
    <xf numFmtId="0" fontId="2" fillId="5" borderId="105" xfId="0" applyFont="1" applyFill="1" applyBorder="1" applyAlignment="1">
      <alignment horizontal="center"/>
    </xf>
    <xf numFmtId="165" fontId="0" fillId="0" borderId="0" xfId="0" applyNumberFormat="1" applyBorder="1" applyAlignment="1">
      <alignment horizontal="left"/>
    </xf>
    <xf numFmtId="0" fontId="2" fillId="9" borderId="75" xfId="0" applyFont="1" applyFill="1" applyBorder="1" applyAlignment="1">
      <alignment horizontal="left"/>
    </xf>
    <xf numFmtId="0" fontId="2" fillId="9" borderId="76" xfId="0" applyFont="1" applyFill="1" applyBorder="1" applyAlignment="1">
      <alignment horizontal="left"/>
    </xf>
    <xf numFmtId="0" fontId="2" fillId="9" borderId="77" xfId="0" applyFont="1" applyFill="1" applyBorder="1" applyAlignment="1">
      <alignment horizontal="left"/>
    </xf>
    <xf numFmtId="0" fontId="2" fillId="5" borderId="25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5" borderId="26" xfId="0" applyFont="1" applyFill="1" applyBorder="1" applyAlignment="1">
      <alignment horizontal="left"/>
    </xf>
    <xf numFmtId="0" fontId="0" fillId="4" borderId="104" xfId="0" applyFill="1" applyBorder="1" applyAlignment="1">
      <alignment horizontal="center"/>
    </xf>
    <xf numFmtId="0" fontId="0" fillId="4" borderId="74" xfId="0" applyFill="1" applyBorder="1" applyAlignment="1">
      <alignment horizontal="center"/>
    </xf>
    <xf numFmtId="0" fontId="0" fillId="4" borderId="105" xfId="0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9" borderId="23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40" xfId="0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2">
    <dxf>
      <font>
        <b val="0"/>
        <i val="0"/>
        <color rgb="FFFF0000"/>
      </font>
    </dxf>
    <dxf>
      <font>
        <color theme="0" tint="-0.34998626667073579"/>
      </font>
    </dxf>
  </dxfs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readsheet-library.co.uk/" TargetMode="External"/><Relationship Id="rId1" Type="http://schemas.openxmlformats.org/officeDocument/2006/relationships/hyperlink" Target="mailto:admin@spreadsheet-library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CT48"/>
  <sheetViews>
    <sheetView zoomScale="75" zoomScaleNormal="75" workbookViewId="0"/>
  </sheetViews>
  <sheetFormatPr defaultRowHeight="15"/>
  <cols>
    <col min="1" max="103" width="2.7109375" customWidth="1"/>
    <col min="260" max="359" width="2.7109375" customWidth="1"/>
    <col min="516" max="615" width="2.7109375" customWidth="1"/>
    <col min="772" max="871" width="2.7109375" customWidth="1"/>
    <col min="1028" max="1127" width="2.7109375" customWidth="1"/>
    <col min="1284" max="1383" width="2.7109375" customWidth="1"/>
    <col min="1540" max="1639" width="2.7109375" customWidth="1"/>
    <col min="1796" max="1895" width="2.7109375" customWidth="1"/>
    <col min="2052" max="2151" width="2.7109375" customWidth="1"/>
    <col min="2308" max="2407" width="2.7109375" customWidth="1"/>
    <col min="2564" max="2663" width="2.7109375" customWidth="1"/>
    <col min="2820" max="2919" width="2.7109375" customWidth="1"/>
    <col min="3076" max="3175" width="2.7109375" customWidth="1"/>
    <col min="3332" max="3431" width="2.7109375" customWidth="1"/>
    <col min="3588" max="3687" width="2.7109375" customWidth="1"/>
    <col min="3844" max="3943" width="2.7109375" customWidth="1"/>
    <col min="4100" max="4199" width="2.7109375" customWidth="1"/>
    <col min="4356" max="4455" width="2.7109375" customWidth="1"/>
    <col min="4612" max="4711" width="2.7109375" customWidth="1"/>
    <col min="4868" max="4967" width="2.7109375" customWidth="1"/>
    <col min="5124" max="5223" width="2.7109375" customWidth="1"/>
    <col min="5380" max="5479" width="2.7109375" customWidth="1"/>
    <col min="5636" max="5735" width="2.7109375" customWidth="1"/>
    <col min="5892" max="5991" width="2.7109375" customWidth="1"/>
    <col min="6148" max="6247" width="2.7109375" customWidth="1"/>
    <col min="6404" max="6503" width="2.7109375" customWidth="1"/>
    <col min="6660" max="6759" width="2.7109375" customWidth="1"/>
    <col min="6916" max="7015" width="2.7109375" customWidth="1"/>
    <col min="7172" max="7271" width="2.7109375" customWidth="1"/>
    <col min="7428" max="7527" width="2.7109375" customWidth="1"/>
    <col min="7684" max="7783" width="2.7109375" customWidth="1"/>
    <col min="7940" max="8039" width="2.7109375" customWidth="1"/>
    <col min="8196" max="8295" width="2.7109375" customWidth="1"/>
    <col min="8452" max="8551" width="2.7109375" customWidth="1"/>
    <col min="8708" max="8807" width="2.7109375" customWidth="1"/>
    <col min="8964" max="9063" width="2.7109375" customWidth="1"/>
    <col min="9220" max="9319" width="2.7109375" customWidth="1"/>
    <col min="9476" max="9575" width="2.7109375" customWidth="1"/>
    <col min="9732" max="9831" width="2.7109375" customWidth="1"/>
    <col min="9988" max="10087" width="2.7109375" customWidth="1"/>
    <col min="10244" max="10343" width="2.7109375" customWidth="1"/>
    <col min="10500" max="10599" width="2.7109375" customWidth="1"/>
    <col min="10756" max="10855" width="2.7109375" customWidth="1"/>
    <col min="11012" max="11111" width="2.7109375" customWidth="1"/>
    <col min="11268" max="11367" width="2.7109375" customWidth="1"/>
    <col min="11524" max="11623" width="2.7109375" customWidth="1"/>
    <col min="11780" max="11879" width="2.7109375" customWidth="1"/>
    <col min="12036" max="12135" width="2.7109375" customWidth="1"/>
    <col min="12292" max="12391" width="2.7109375" customWidth="1"/>
    <col min="12548" max="12647" width="2.7109375" customWidth="1"/>
    <col min="12804" max="12903" width="2.7109375" customWidth="1"/>
    <col min="13060" max="13159" width="2.7109375" customWidth="1"/>
    <col min="13316" max="13415" width="2.7109375" customWidth="1"/>
    <col min="13572" max="13671" width="2.7109375" customWidth="1"/>
    <col min="13828" max="13927" width="2.7109375" customWidth="1"/>
    <col min="14084" max="14183" width="2.7109375" customWidth="1"/>
    <col min="14340" max="14439" width="2.7109375" customWidth="1"/>
    <col min="14596" max="14695" width="2.7109375" customWidth="1"/>
    <col min="14852" max="14951" width="2.7109375" customWidth="1"/>
    <col min="15108" max="15207" width="2.7109375" customWidth="1"/>
    <col min="15364" max="15463" width="2.7109375" customWidth="1"/>
    <col min="15620" max="15719" width="2.7109375" customWidth="1"/>
    <col min="15876" max="15975" width="2.7109375" customWidth="1"/>
    <col min="16132" max="16231" width="2.7109375" customWidth="1"/>
  </cols>
  <sheetData>
    <row r="1" spans="1:98" s="214" customFormat="1" ht="76.5">
      <c r="A1" s="213"/>
      <c r="B1" s="213" t="s">
        <v>96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213"/>
    </row>
    <row r="2" spans="1:98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/>
      <c r="CS2" s="215"/>
      <c r="CT2" s="215"/>
    </row>
    <row r="3" spans="1:98" s="217" customFormat="1" ht="31.5">
      <c r="A3" s="216"/>
      <c r="B3" s="216"/>
      <c r="C3" s="216"/>
      <c r="D3" s="216" t="s">
        <v>125</v>
      </c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216"/>
      <c r="CR3" s="216"/>
      <c r="CS3" s="216"/>
      <c r="CT3" s="216"/>
    </row>
    <row r="4" spans="1:98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5"/>
      <c r="BR4" s="215"/>
      <c r="BS4" s="215"/>
      <c r="BT4" s="215"/>
      <c r="BU4" s="215"/>
      <c r="BV4" s="215"/>
      <c r="BW4" s="215"/>
      <c r="BX4" s="215"/>
      <c r="BY4" s="215"/>
      <c r="BZ4" s="215"/>
      <c r="CA4" s="215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  <c r="CO4" s="215"/>
      <c r="CP4" s="215"/>
      <c r="CQ4" s="215"/>
      <c r="CR4" s="215"/>
      <c r="CS4" s="215"/>
      <c r="CT4" s="215"/>
    </row>
    <row r="5" spans="1:98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15"/>
      <c r="BE5" s="215"/>
      <c r="BF5" s="215"/>
      <c r="BG5" s="215"/>
      <c r="BH5" s="215"/>
      <c r="BI5" s="215"/>
      <c r="BJ5" s="215"/>
      <c r="BK5" s="215"/>
      <c r="BL5" s="215"/>
      <c r="BM5" s="215"/>
      <c r="BN5" s="215"/>
      <c r="BO5" s="215"/>
      <c r="BP5" s="215"/>
      <c r="BQ5" s="215"/>
      <c r="BR5" s="215"/>
      <c r="BS5" s="215"/>
      <c r="BT5" s="215"/>
      <c r="BU5" s="215"/>
      <c r="BV5" s="215"/>
      <c r="BW5" s="215"/>
      <c r="BX5" s="215"/>
      <c r="BY5" s="215"/>
      <c r="BZ5" s="215"/>
      <c r="CA5" s="215"/>
      <c r="CB5" s="215"/>
      <c r="CC5" s="215"/>
      <c r="CD5" s="215"/>
      <c r="CE5" s="215"/>
      <c r="CF5" s="215"/>
      <c r="CG5" s="215"/>
      <c r="CH5" s="215"/>
      <c r="CI5" s="215"/>
      <c r="CJ5" s="215"/>
      <c r="CK5" s="215"/>
      <c r="CL5" s="215"/>
      <c r="CM5" s="215"/>
      <c r="CN5" s="215"/>
      <c r="CO5" s="215"/>
      <c r="CP5" s="215"/>
      <c r="CQ5" s="215"/>
      <c r="CR5" s="215"/>
      <c r="CS5" s="215"/>
      <c r="CT5" s="215"/>
    </row>
    <row r="6" spans="1:98" ht="6" customHeight="1">
      <c r="A6" s="215"/>
      <c r="B6" s="215"/>
      <c r="C6" s="215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9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15"/>
      <c r="CK6" s="215"/>
      <c r="CL6" s="215"/>
      <c r="CM6" s="215"/>
      <c r="CN6" s="215"/>
      <c r="CO6" s="215"/>
      <c r="CP6" s="215"/>
      <c r="CQ6" s="215"/>
      <c r="CR6" s="215"/>
      <c r="CS6" s="215"/>
      <c r="CT6" s="215"/>
    </row>
    <row r="7" spans="1:98">
      <c r="A7" s="215"/>
      <c r="B7" s="215"/>
      <c r="C7" s="215"/>
      <c r="D7" s="218"/>
      <c r="E7" s="220" t="s">
        <v>97</v>
      </c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9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15"/>
      <c r="CK7" s="215"/>
      <c r="CL7" s="215"/>
      <c r="CM7" s="215"/>
      <c r="CN7" s="215"/>
      <c r="CO7" s="215"/>
      <c r="CP7" s="215"/>
      <c r="CQ7" s="215"/>
      <c r="CR7" s="215"/>
      <c r="CS7" s="215"/>
      <c r="CT7" s="215"/>
    </row>
    <row r="8" spans="1:98" ht="6" customHeight="1">
      <c r="A8" s="215"/>
      <c r="B8" s="215"/>
      <c r="C8" s="215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9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</row>
    <row r="9" spans="1:98">
      <c r="A9" s="215"/>
      <c r="B9" s="215"/>
      <c r="C9" s="215"/>
      <c r="D9" s="218"/>
      <c r="E9" s="218"/>
      <c r="F9" s="218" t="s">
        <v>98</v>
      </c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9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215"/>
      <c r="CC9" s="215"/>
      <c r="CD9" s="215"/>
      <c r="CE9" s="215"/>
      <c r="CF9" s="215"/>
      <c r="CG9" s="215"/>
      <c r="CH9" s="215"/>
      <c r="CI9" s="215"/>
      <c r="CJ9" s="215"/>
      <c r="CK9" s="215"/>
      <c r="CL9" s="215"/>
      <c r="CM9" s="215"/>
      <c r="CN9" s="215"/>
      <c r="CO9" s="215"/>
      <c r="CP9" s="215"/>
      <c r="CQ9" s="215"/>
      <c r="CR9" s="215"/>
      <c r="CS9" s="215"/>
      <c r="CT9" s="215"/>
    </row>
    <row r="10" spans="1:98" ht="6" customHeight="1">
      <c r="A10" s="215"/>
      <c r="B10" s="215"/>
      <c r="C10" s="215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9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/>
      <c r="BZ10" s="215"/>
      <c r="CA10" s="215"/>
      <c r="CB10" s="215"/>
      <c r="CC10" s="215"/>
      <c r="CD10" s="215"/>
      <c r="CE10" s="215"/>
      <c r="CF10" s="215"/>
      <c r="CG10" s="215"/>
      <c r="CH10" s="215"/>
      <c r="CI10" s="215"/>
      <c r="CJ10" s="215"/>
      <c r="CK10" s="215"/>
      <c r="CL10" s="215"/>
      <c r="CM10" s="215"/>
      <c r="CN10" s="215"/>
      <c r="CO10" s="215"/>
      <c r="CP10" s="215"/>
      <c r="CQ10" s="215"/>
      <c r="CR10" s="215"/>
      <c r="CS10" s="215"/>
      <c r="CT10" s="215"/>
    </row>
    <row r="11" spans="1:98">
      <c r="A11" s="215"/>
      <c r="B11" s="215"/>
      <c r="C11" s="215"/>
      <c r="D11" s="218"/>
      <c r="E11" s="218"/>
      <c r="F11" s="218" t="s">
        <v>99</v>
      </c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9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  <c r="CC11" s="215"/>
      <c r="CD11" s="215"/>
      <c r="CE11" s="215"/>
      <c r="CF11" s="215"/>
      <c r="CG11" s="215"/>
      <c r="CH11" s="215"/>
      <c r="CI11" s="215"/>
      <c r="CJ11" s="215"/>
      <c r="CK11" s="215"/>
      <c r="CL11" s="215"/>
      <c r="CM11" s="215"/>
      <c r="CN11" s="215"/>
      <c r="CO11" s="215"/>
      <c r="CP11" s="215"/>
      <c r="CQ11" s="215"/>
      <c r="CR11" s="215"/>
      <c r="CS11" s="215"/>
      <c r="CT11" s="215"/>
    </row>
    <row r="12" spans="1:98">
      <c r="A12" s="215"/>
      <c r="B12" s="215"/>
      <c r="C12" s="215"/>
      <c r="D12" s="218"/>
      <c r="E12" s="218"/>
      <c r="F12" s="218" t="s">
        <v>100</v>
      </c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9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215"/>
      <c r="BS12" s="215"/>
      <c r="BT12" s="215"/>
      <c r="BU12" s="215"/>
      <c r="BV12" s="215"/>
      <c r="BW12" s="215"/>
      <c r="BX12" s="215"/>
      <c r="BY12" s="215"/>
      <c r="BZ12" s="215"/>
      <c r="CA12" s="215"/>
      <c r="CB12" s="215"/>
      <c r="CC12" s="215"/>
      <c r="CD12" s="215"/>
      <c r="CE12" s="215"/>
      <c r="CF12" s="215"/>
      <c r="CG12" s="215"/>
      <c r="CH12" s="215"/>
      <c r="CI12" s="215"/>
      <c r="CJ12" s="215"/>
      <c r="CK12" s="215"/>
      <c r="CL12" s="215"/>
      <c r="CM12" s="215"/>
      <c r="CN12" s="215"/>
      <c r="CO12" s="215"/>
      <c r="CP12" s="215"/>
      <c r="CQ12" s="215"/>
      <c r="CR12" s="215"/>
      <c r="CS12" s="215"/>
      <c r="CT12" s="215"/>
    </row>
    <row r="13" spans="1:98" ht="6" customHeight="1">
      <c r="A13" s="215"/>
      <c r="B13" s="215"/>
      <c r="C13" s="215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9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  <c r="BX13" s="215"/>
      <c r="BY13" s="215"/>
      <c r="BZ13" s="215"/>
      <c r="CA13" s="215"/>
      <c r="CB13" s="215"/>
      <c r="CC13" s="215"/>
      <c r="CD13" s="215"/>
      <c r="CE13" s="215"/>
      <c r="CF13" s="215"/>
      <c r="CG13" s="215"/>
      <c r="CH13" s="215"/>
      <c r="CI13" s="215"/>
      <c r="CJ13" s="215"/>
      <c r="CK13" s="215"/>
      <c r="CL13" s="215"/>
      <c r="CM13" s="215"/>
      <c r="CN13" s="215"/>
      <c r="CO13" s="215"/>
      <c r="CP13" s="215"/>
      <c r="CQ13" s="215"/>
      <c r="CR13" s="215"/>
      <c r="CS13" s="215"/>
      <c r="CT13" s="215"/>
    </row>
    <row r="14" spans="1:98">
      <c r="A14" s="215"/>
      <c r="B14" s="215"/>
      <c r="C14" s="215"/>
      <c r="D14" s="218"/>
      <c r="E14" s="218"/>
      <c r="F14" s="218"/>
      <c r="G14" s="218" t="s">
        <v>101</v>
      </c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9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  <c r="BI14" s="215"/>
      <c r="BJ14" s="215"/>
      <c r="BK14" s="215"/>
      <c r="BL14" s="215"/>
      <c r="BM14" s="215"/>
      <c r="BN14" s="215"/>
      <c r="BO14" s="215"/>
      <c r="BP14" s="215"/>
      <c r="BQ14" s="215"/>
      <c r="BR14" s="215"/>
      <c r="BS14" s="215"/>
      <c r="BT14" s="215"/>
      <c r="BU14" s="215"/>
      <c r="BV14" s="215"/>
      <c r="BW14" s="215"/>
      <c r="BX14" s="215"/>
      <c r="BY14" s="215"/>
      <c r="BZ14" s="215"/>
      <c r="CA14" s="215"/>
      <c r="CB14" s="215"/>
      <c r="CC14" s="215"/>
      <c r="CD14" s="215"/>
      <c r="CE14" s="215"/>
      <c r="CF14" s="215"/>
      <c r="CG14" s="215"/>
      <c r="CH14" s="215"/>
      <c r="CI14" s="215"/>
      <c r="CJ14" s="215"/>
      <c r="CK14" s="215"/>
      <c r="CL14" s="215"/>
      <c r="CM14" s="215"/>
      <c r="CN14" s="215"/>
      <c r="CO14" s="215"/>
      <c r="CP14" s="215"/>
      <c r="CQ14" s="215"/>
      <c r="CR14" s="215"/>
      <c r="CS14" s="215"/>
      <c r="CT14" s="215"/>
    </row>
    <row r="15" spans="1:98" ht="6" customHeight="1">
      <c r="A15" s="215"/>
      <c r="B15" s="215"/>
      <c r="C15" s="215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9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  <c r="BI15" s="215"/>
      <c r="BJ15" s="215"/>
      <c r="BK15" s="215"/>
      <c r="BL15" s="215"/>
      <c r="BM15" s="215"/>
      <c r="BN15" s="215"/>
      <c r="BO15" s="215"/>
      <c r="BP15" s="215"/>
      <c r="BQ15" s="215"/>
      <c r="BR15" s="215"/>
      <c r="BS15" s="215"/>
      <c r="BT15" s="215"/>
      <c r="BU15" s="215"/>
      <c r="BV15" s="215"/>
      <c r="BW15" s="215"/>
      <c r="BX15" s="215"/>
      <c r="BY15" s="215"/>
      <c r="BZ15" s="215"/>
      <c r="CA15" s="215"/>
      <c r="CB15" s="215"/>
      <c r="CC15" s="215"/>
      <c r="CD15" s="215"/>
      <c r="CE15" s="215"/>
      <c r="CF15" s="215"/>
      <c r="CG15" s="215"/>
      <c r="CH15" s="215"/>
      <c r="CI15" s="215"/>
      <c r="CJ15" s="215"/>
      <c r="CK15" s="215"/>
      <c r="CL15" s="215"/>
      <c r="CM15" s="215"/>
      <c r="CN15" s="215"/>
      <c r="CO15" s="215"/>
      <c r="CP15" s="215"/>
      <c r="CQ15" s="215"/>
      <c r="CR15" s="215"/>
      <c r="CS15" s="215"/>
      <c r="CT15" s="215"/>
    </row>
    <row r="16" spans="1:98">
      <c r="A16" s="215"/>
      <c r="B16" s="215"/>
      <c r="C16" s="215"/>
      <c r="D16" s="218"/>
      <c r="E16" s="218"/>
      <c r="F16" s="218"/>
      <c r="G16" s="218" t="s">
        <v>102</v>
      </c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9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  <c r="CB16" s="215"/>
      <c r="CC16" s="215"/>
      <c r="CD16" s="215"/>
      <c r="CE16" s="215"/>
      <c r="CF16" s="215"/>
      <c r="CG16" s="215"/>
      <c r="CH16" s="215"/>
      <c r="CI16" s="215"/>
      <c r="CJ16" s="215"/>
      <c r="CK16" s="215"/>
      <c r="CL16" s="215"/>
      <c r="CM16" s="215"/>
      <c r="CN16" s="215"/>
      <c r="CO16" s="215"/>
      <c r="CP16" s="215"/>
      <c r="CQ16" s="215"/>
      <c r="CR16" s="215"/>
      <c r="CS16" s="215"/>
      <c r="CT16" s="215"/>
    </row>
    <row r="17" spans="1:98">
      <c r="A17" s="215"/>
      <c r="B17" s="215"/>
      <c r="C17" s="215"/>
      <c r="D17" s="218"/>
      <c r="E17" s="218"/>
      <c r="F17" s="218"/>
      <c r="G17" s="218"/>
      <c r="H17" s="218" t="s">
        <v>103</v>
      </c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9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  <c r="CB17" s="215"/>
      <c r="CC17" s="215"/>
      <c r="CD17" s="215"/>
      <c r="CE17" s="215"/>
      <c r="CF17" s="215"/>
      <c r="CG17" s="215"/>
      <c r="CH17" s="215"/>
      <c r="CI17" s="215"/>
      <c r="CJ17" s="215"/>
      <c r="CK17" s="215"/>
      <c r="CL17" s="215"/>
      <c r="CM17" s="215"/>
      <c r="CN17" s="215"/>
      <c r="CO17" s="215"/>
      <c r="CP17" s="215"/>
      <c r="CQ17" s="215"/>
      <c r="CR17" s="215"/>
      <c r="CS17" s="215"/>
      <c r="CT17" s="215"/>
    </row>
    <row r="18" spans="1:98" ht="6" customHeight="1">
      <c r="A18" s="215"/>
      <c r="B18" s="215"/>
      <c r="C18" s="215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9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  <c r="CB18" s="215"/>
      <c r="CC18" s="215"/>
      <c r="CD18" s="215"/>
      <c r="CE18" s="215"/>
      <c r="CF18" s="215"/>
      <c r="CG18" s="215"/>
      <c r="CH18" s="215"/>
      <c r="CI18" s="215"/>
      <c r="CJ18" s="215"/>
      <c r="CK18" s="215"/>
      <c r="CL18" s="215"/>
      <c r="CM18" s="215"/>
      <c r="CN18" s="215"/>
      <c r="CO18" s="215"/>
      <c r="CP18" s="215"/>
      <c r="CQ18" s="215"/>
      <c r="CR18" s="215"/>
      <c r="CS18" s="215"/>
      <c r="CT18" s="215"/>
    </row>
    <row r="19" spans="1:98">
      <c r="A19" s="215"/>
      <c r="B19" s="215"/>
      <c r="C19" s="215"/>
      <c r="D19" s="218"/>
      <c r="E19" s="218"/>
      <c r="F19" s="218" t="s">
        <v>104</v>
      </c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9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/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215"/>
      <c r="CM19" s="215"/>
      <c r="CN19" s="215"/>
      <c r="CO19" s="215"/>
      <c r="CP19" s="215"/>
      <c r="CQ19" s="215"/>
      <c r="CR19" s="215"/>
      <c r="CS19" s="215"/>
      <c r="CT19" s="215"/>
    </row>
    <row r="20" spans="1:98">
      <c r="A20" s="215"/>
      <c r="B20" s="215"/>
      <c r="C20" s="215"/>
      <c r="D20" s="218"/>
      <c r="E20" s="218"/>
      <c r="F20" s="218"/>
      <c r="G20" s="218" t="s">
        <v>105</v>
      </c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9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215"/>
      <c r="BU20" s="215"/>
      <c r="BV20" s="215"/>
      <c r="BW20" s="215"/>
      <c r="BX20" s="215"/>
      <c r="BY20" s="215"/>
      <c r="BZ20" s="215"/>
      <c r="CA20" s="215"/>
      <c r="CB20" s="215"/>
      <c r="CC20" s="215"/>
      <c r="CD20" s="215"/>
      <c r="CE20" s="215"/>
      <c r="CF20" s="215"/>
      <c r="CG20" s="215"/>
      <c r="CH20" s="215"/>
      <c r="CI20" s="215"/>
      <c r="CJ20" s="215"/>
      <c r="CK20" s="215"/>
      <c r="CL20" s="215"/>
      <c r="CM20" s="215"/>
      <c r="CN20" s="215"/>
      <c r="CO20" s="215"/>
      <c r="CP20" s="215"/>
      <c r="CQ20" s="215"/>
      <c r="CR20" s="215"/>
      <c r="CS20" s="215"/>
      <c r="CT20" s="215"/>
    </row>
    <row r="21" spans="1:98">
      <c r="A21" s="215"/>
      <c r="B21" s="215"/>
      <c r="C21" s="215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9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  <c r="BX21" s="215"/>
      <c r="BY21" s="215"/>
      <c r="BZ21" s="215"/>
      <c r="CA21" s="215"/>
      <c r="CB21" s="215"/>
      <c r="CC21" s="215"/>
      <c r="CD21" s="215"/>
      <c r="CE21" s="215"/>
      <c r="CF21" s="215"/>
      <c r="CG21" s="215"/>
      <c r="CH21" s="215"/>
      <c r="CI21" s="215"/>
      <c r="CJ21" s="215"/>
      <c r="CK21" s="215"/>
      <c r="CL21" s="215"/>
      <c r="CM21" s="215"/>
      <c r="CN21" s="215"/>
      <c r="CO21" s="215"/>
      <c r="CP21" s="215"/>
      <c r="CQ21" s="215"/>
      <c r="CR21" s="215"/>
      <c r="CS21" s="215"/>
      <c r="CT21" s="215"/>
    </row>
    <row r="22" spans="1:98">
      <c r="A22" s="215"/>
      <c r="B22" s="215"/>
      <c r="C22" s="215"/>
      <c r="D22" s="218"/>
      <c r="E22" s="220" t="s">
        <v>106</v>
      </c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9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5"/>
      <c r="BK22" s="215"/>
      <c r="BL22" s="215"/>
      <c r="BM22" s="215"/>
      <c r="BN22" s="215"/>
      <c r="BO22" s="215"/>
      <c r="BP22" s="215"/>
      <c r="BQ22" s="215"/>
      <c r="BR22" s="215"/>
      <c r="BS22" s="215"/>
      <c r="BT22" s="215"/>
      <c r="BU22" s="215"/>
      <c r="BV22" s="215"/>
      <c r="BW22" s="215"/>
      <c r="BX22" s="215"/>
      <c r="BY22" s="215"/>
      <c r="BZ22" s="215"/>
      <c r="CA22" s="215"/>
      <c r="CB22" s="215"/>
      <c r="CC22" s="215"/>
      <c r="CD22" s="215"/>
      <c r="CE22" s="215"/>
      <c r="CF22" s="215"/>
      <c r="CG22" s="215"/>
      <c r="CH22" s="215"/>
      <c r="CI22" s="215"/>
      <c r="CJ22" s="215"/>
      <c r="CK22" s="215"/>
      <c r="CL22" s="215"/>
      <c r="CM22" s="215"/>
      <c r="CN22" s="215"/>
      <c r="CO22" s="215"/>
      <c r="CP22" s="215"/>
      <c r="CQ22" s="215"/>
      <c r="CR22" s="215"/>
      <c r="CS22" s="215"/>
      <c r="CT22" s="215"/>
    </row>
    <row r="23" spans="1:98" ht="6" customHeight="1">
      <c r="A23" s="215"/>
      <c r="B23" s="215"/>
      <c r="C23" s="215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9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  <c r="BI23" s="215"/>
      <c r="BJ23" s="215"/>
      <c r="BK23" s="215"/>
      <c r="BL23" s="215"/>
      <c r="BM23" s="215"/>
      <c r="BN23" s="215"/>
      <c r="BO23" s="215"/>
      <c r="BP23" s="215"/>
      <c r="BQ23" s="215"/>
      <c r="BR23" s="215"/>
      <c r="BS23" s="215"/>
      <c r="BT23" s="215"/>
      <c r="BU23" s="215"/>
      <c r="BV23" s="215"/>
      <c r="BW23" s="215"/>
      <c r="BX23" s="215"/>
      <c r="BY23" s="215"/>
      <c r="BZ23" s="215"/>
      <c r="CA23" s="215"/>
      <c r="CB23" s="215"/>
      <c r="CC23" s="215"/>
      <c r="CD23" s="215"/>
      <c r="CE23" s="215"/>
      <c r="CF23" s="215"/>
      <c r="CG23" s="215"/>
      <c r="CH23" s="215"/>
      <c r="CI23" s="215"/>
      <c r="CJ23" s="215"/>
      <c r="CK23" s="215"/>
      <c r="CL23" s="215"/>
      <c r="CM23" s="215"/>
      <c r="CN23" s="215"/>
      <c r="CO23" s="215"/>
      <c r="CP23" s="215"/>
      <c r="CQ23" s="215"/>
      <c r="CR23" s="215"/>
      <c r="CS23" s="215"/>
      <c r="CT23" s="215"/>
    </row>
    <row r="24" spans="1:98">
      <c r="A24" s="215"/>
      <c r="B24" s="215"/>
      <c r="C24" s="215"/>
      <c r="D24" s="218"/>
      <c r="E24" s="218"/>
      <c r="F24" s="218" t="s">
        <v>107</v>
      </c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9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/>
      <c r="BZ24" s="215"/>
      <c r="CA24" s="215"/>
      <c r="CB24" s="215"/>
      <c r="CC24" s="215"/>
      <c r="CD24" s="215"/>
      <c r="CE24" s="215"/>
      <c r="CF24" s="215"/>
      <c r="CG24" s="215"/>
      <c r="CH24" s="215"/>
      <c r="CI24" s="215"/>
      <c r="CJ24" s="215"/>
      <c r="CK24" s="215"/>
      <c r="CL24" s="215"/>
      <c r="CM24" s="215"/>
      <c r="CN24" s="215"/>
      <c r="CO24" s="215"/>
      <c r="CP24" s="215"/>
      <c r="CQ24" s="215"/>
      <c r="CR24" s="215"/>
      <c r="CS24" s="215"/>
      <c r="CT24" s="215"/>
    </row>
    <row r="25" spans="1:98">
      <c r="A25" s="215"/>
      <c r="B25" s="215"/>
      <c r="C25" s="215"/>
      <c r="D25" s="218"/>
      <c r="E25" s="218"/>
      <c r="F25" s="218"/>
      <c r="G25" s="218" t="s">
        <v>108</v>
      </c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9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/>
      <c r="BZ25" s="215"/>
      <c r="CA25" s="215"/>
      <c r="CB25" s="215"/>
      <c r="CC25" s="215"/>
      <c r="CD25" s="215"/>
      <c r="CE25" s="215"/>
      <c r="CF25" s="215"/>
      <c r="CG25" s="215"/>
      <c r="CH25" s="215"/>
      <c r="CI25" s="215"/>
      <c r="CJ25" s="215"/>
      <c r="CK25" s="215"/>
      <c r="CL25" s="215"/>
      <c r="CM25" s="215"/>
      <c r="CN25" s="215"/>
      <c r="CO25" s="215"/>
      <c r="CP25" s="215"/>
      <c r="CQ25" s="215"/>
      <c r="CR25" s="215"/>
      <c r="CS25" s="215"/>
      <c r="CT25" s="215"/>
    </row>
    <row r="26" spans="1:98">
      <c r="A26" s="215"/>
      <c r="B26" s="215"/>
      <c r="C26" s="215"/>
      <c r="D26" s="218"/>
      <c r="E26" s="218"/>
      <c r="F26" s="218"/>
      <c r="G26" s="218" t="s">
        <v>109</v>
      </c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9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  <c r="BI26" s="215"/>
      <c r="BJ26" s="215"/>
      <c r="BK26" s="215"/>
      <c r="BL26" s="215"/>
      <c r="BM26" s="215"/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215"/>
      <c r="BY26" s="215"/>
      <c r="BZ26" s="215"/>
      <c r="CA26" s="215"/>
      <c r="CB26" s="215"/>
      <c r="CC26" s="215"/>
      <c r="CD26" s="215"/>
      <c r="CE26" s="215"/>
      <c r="CF26" s="215"/>
      <c r="CG26" s="215"/>
      <c r="CH26" s="215"/>
      <c r="CI26" s="215"/>
      <c r="CJ26" s="215"/>
      <c r="CK26" s="215"/>
      <c r="CL26" s="215"/>
      <c r="CM26" s="215"/>
      <c r="CN26" s="215"/>
      <c r="CO26" s="215"/>
      <c r="CP26" s="215"/>
      <c r="CQ26" s="215"/>
      <c r="CR26" s="215"/>
      <c r="CS26" s="215"/>
      <c r="CT26" s="215"/>
    </row>
    <row r="27" spans="1:98" ht="8.1" customHeight="1">
      <c r="A27" s="215"/>
      <c r="B27" s="215"/>
      <c r="C27" s="215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9"/>
      <c r="AP27" s="215"/>
      <c r="AQ27" s="215"/>
      <c r="AR27" s="215"/>
      <c r="AS27" s="215"/>
      <c r="AT27" s="215"/>
      <c r="AU27" s="215"/>
      <c r="AV27" s="215"/>
      <c r="AW27" s="215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1"/>
      <c r="BP27" s="221"/>
      <c r="BQ27" s="221"/>
      <c r="BR27" s="221"/>
      <c r="BS27" s="221"/>
      <c r="BT27" s="221"/>
      <c r="BU27" s="219"/>
      <c r="BV27" s="215"/>
      <c r="BW27" s="215"/>
      <c r="BX27" s="215"/>
      <c r="BY27" s="215"/>
      <c r="BZ27" s="215"/>
      <c r="CA27" s="215"/>
      <c r="CB27" s="215"/>
      <c r="CC27" s="215"/>
      <c r="CD27" s="215"/>
      <c r="CE27" s="215"/>
      <c r="CF27" s="215"/>
      <c r="CG27" s="215"/>
      <c r="CH27" s="215"/>
      <c r="CI27" s="215"/>
      <c r="CJ27" s="215"/>
      <c r="CK27" s="215"/>
      <c r="CL27" s="215"/>
      <c r="CM27" s="215"/>
      <c r="CN27" s="215"/>
      <c r="CO27" s="215"/>
      <c r="CP27" s="215"/>
      <c r="CQ27" s="215"/>
      <c r="CR27" s="215"/>
      <c r="CS27" s="215"/>
      <c r="CT27" s="215"/>
    </row>
    <row r="28" spans="1:98">
      <c r="A28" s="215"/>
      <c r="B28" s="215"/>
      <c r="C28" s="215"/>
      <c r="D28" s="218"/>
      <c r="E28" s="218"/>
      <c r="F28" s="218" t="s">
        <v>110</v>
      </c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9"/>
      <c r="AP28" s="215"/>
      <c r="AQ28" s="215"/>
      <c r="AR28" s="215"/>
      <c r="AS28" s="215"/>
      <c r="AT28" s="215"/>
      <c r="AU28" s="215"/>
      <c r="AV28" s="215"/>
      <c r="AW28" s="215"/>
      <c r="AX28" s="221"/>
      <c r="AY28" s="221" t="s">
        <v>111</v>
      </c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19"/>
      <c r="BV28" s="215"/>
      <c r="BW28" s="215"/>
      <c r="BX28" s="215"/>
      <c r="BY28" s="215"/>
      <c r="BZ28" s="215"/>
      <c r="CA28" s="215"/>
      <c r="CB28" s="215"/>
      <c r="CC28" s="215"/>
      <c r="CD28" s="215"/>
      <c r="CE28" s="215"/>
      <c r="CF28" s="215"/>
      <c r="CG28" s="215"/>
      <c r="CH28" s="215"/>
      <c r="CI28" s="215"/>
      <c r="CJ28" s="215"/>
      <c r="CK28" s="215"/>
      <c r="CL28" s="215"/>
      <c r="CM28" s="215"/>
      <c r="CN28" s="215"/>
      <c r="CO28" s="215"/>
      <c r="CP28" s="215"/>
      <c r="CQ28" s="215"/>
      <c r="CR28" s="215"/>
      <c r="CS28" s="215"/>
      <c r="CT28" s="215"/>
    </row>
    <row r="29" spans="1:98" ht="8.1" customHeight="1">
      <c r="A29" s="215"/>
      <c r="B29" s="215"/>
      <c r="C29" s="215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9"/>
      <c r="AP29" s="215"/>
      <c r="AQ29" s="215"/>
      <c r="AR29" s="215"/>
      <c r="AS29" s="215"/>
      <c r="AT29" s="215"/>
      <c r="AU29" s="215"/>
      <c r="AV29" s="215"/>
      <c r="AW29" s="215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21"/>
      <c r="BT29" s="221"/>
      <c r="BU29" s="219"/>
      <c r="BV29" s="215"/>
      <c r="BW29" s="215"/>
      <c r="BX29" s="215"/>
      <c r="BY29" s="215"/>
      <c r="BZ29" s="215"/>
      <c r="CA29" s="215"/>
      <c r="CB29" s="215"/>
      <c r="CC29" s="215"/>
      <c r="CD29" s="215"/>
      <c r="CE29" s="215"/>
      <c r="CF29" s="215"/>
      <c r="CG29" s="215"/>
      <c r="CH29" s="215"/>
      <c r="CI29" s="215"/>
      <c r="CJ29" s="215"/>
      <c r="CK29" s="215"/>
      <c r="CL29" s="215"/>
      <c r="CM29" s="215"/>
      <c r="CN29" s="215"/>
      <c r="CO29" s="215"/>
      <c r="CP29" s="215"/>
      <c r="CQ29" s="215"/>
      <c r="CR29" s="215"/>
      <c r="CS29" s="215"/>
      <c r="CT29" s="215"/>
    </row>
    <row r="30" spans="1:98">
      <c r="A30" s="215"/>
      <c r="B30" s="215"/>
      <c r="C30" s="215"/>
      <c r="D30" s="218"/>
      <c r="E30" s="218"/>
      <c r="F30" s="218" t="s">
        <v>112</v>
      </c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9"/>
      <c r="AP30" s="215"/>
      <c r="AQ30" s="215"/>
      <c r="AR30" s="215"/>
      <c r="AS30" s="215"/>
      <c r="AT30" s="215"/>
      <c r="AU30" s="215"/>
      <c r="AV30" s="215"/>
      <c r="AW30" s="215"/>
      <c r="AX30" s="221"/>
      <c r="AY30" s="221"/>
      <c r="AZ30" s="221" t="s">
        <v>113</v>
      </c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  <c r="BO30" s="221"/>
      <c r="BP30" s="221"/>
      <c r="BQ30" s="221"/>
      <c r="BR30" s="221"/>
      <c r="BS30" s="221"/>
      <c r="BT30" s="221"/>
      <c r="BU30" s="219"/>
      <c r="BV30" s="215"/>
      <c r="BW30" s="215"/>
      <c r="BX30" s="215"/>
      <c r="BY30" s="215"/>
      <c r="BZ30" s="215"/>
      <c r="CA30" s="215"/>
      <c r="CB30" s="215"/>
      <c r="CC30" s="215"/>
      <c r="CD30" s="215"/>
      <c r="CE30" s="215"/>
      <c r="CF30" s="215"/>
      <c r="CG30" s="215"/>
      <c r="CH30" s="215"/>
      <c r="CI30" s="215"/>
      <c r="CJ30" s="215"/>
      <c r="CK30" s="215"/>
      <c r="CL30" s="215"/>
      <c r="CM30" s="215"/>
      <c r="CN30" s="215"/>
      <c r="CO30" s="215"/>
      <c r="CP30" s="215"/>
      <c r="CQ30" s="215"/>
      <c r="CR30" s="215"/>
      <c r="CS30" s="215"/>
      <c r="CT30" s="215"/>
    </row>
    <row r="31" spans="1:98" ht="6" customHeight="1">
      <c r="A31" s="215"/>
      <c r="B31" s="215"/>
      <c r="C31" s="215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9"/>
      <c r="AP31" s="215"/>
      <c r="AQ31" s="215"/>
      <c r="AR31" s="215"/>
      <c r="AS31" s="215"/>
      <c r="AT31" s="215"/>
      <c r="AU31" s="215"/>
      <c r="AV31" s="215"/>
      <c r="AW31" s="215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221"/>
      <c r="BT31" s="221"/>
      <c r="BU31" s="219"/>
      <c r="BV31" s="215"/>
      <c r="BW31" s="215"/>
      <c r="BX31" s="215"/>
      <c r="BY31" s="215"/>
      <c r="BZ31" s="215"/>
      <c r="CA31" s="215"/>
      <c r="CB31" s="215"/>
      <c r="CC31" s="215"/>
      <c r="CD31" s="215"/>
      <c r="CE31" s="215"/>
      <c r="CF31" s="215"/>
      <c r="CG31" s="215"/>
      <c r="CH31" s="215"/>
      <c r="CI31" s="215"/>
      <c r="CJ31" s="215"/>
      <c r="CK31" s="215"/>
      <c r="CL31" s="215"/>
      <c r="CM31" s="215"/>
      <c r="CN31" s="215"/>
      <c r="CO31" s="215"/>
      <c r="CP31" s="215"/>
      <c r="CQ31" s="215"/>
      <c r="CR31" s="215"/>
      <c r="CS31" s="215"/>
      <c r="CT31" s="215"/>
    </row>
    <row r="32" spans="1:98">
      <c r="A32" s="215"/>
      <c r="B32" s="215"/>
      <c r="C32" s="215"/>
      <c r="D32" s="218"/>
      <c r="E32" s="218"/>
      <c r="F32" s="218" t="s">
        <v>114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9"/>
      <c r="AP32" s="215"/>
      <c r="AQ32" s="215"/>
      <c r="AR32" s="215"/>
      <c r="AS32" s="215"/>
      <c r="AT32" s="215"/>
      <c r="AU32" s="215"/>
      <c r="AV32" s="215"/>
      <c r="AW32" s="215"/>
      <c r="AX32" s="221"/>
      <c r="AY32" s="221"/>
      <c r="AZ32" s="221"/>
      <c r="BA32" s="221" t="s">
        <v>115</v>
      </c>
      <c r="BB32" s="221"/>
      <c r="BC32" s="221"/>
      <c r="BD32" s="221"/>
      <c r="BE32" s="221"/>
      <c r="BF32" s="221"/>
      <c r="BG32" s="237" t="s">
        <v>116</v>
      </c>
      <c r="BH32" s="237"/>
      <c r="BI32" s="237"/>
      <c r="BJ32" s="237"/>
      <c r="BK32" s="237"/>
      <c r="BL32" s="237"/>
      <c r="BM32" s="237"/>
      <c r="BN32" s="237"/>
      <c r="BO32" s="237"/>
      <c r="BP32" s="237"/>
      <c r="BQ32" s="237"/>
      <c r="BR32" s="237"/>
      <c r="BS32" s="237"/>
      <c r="BT32" s="221"/>
      <c r="BU32" s="219"/>
      <c r="BV32" s="215"/>
      <c r="BW32" s="215"/>
      <c r="BX32" s="215"/>
      <c r="BY32" s="215"/>
      <c r="BZ32" s="215"/>
      <c r="CA32" s="215"/>
      <c r="CB32" s="215"/>
      <c r="CC32" s="215"/>
      <c r="CD32" s="215"/>
      <c r="CE32" s="215"/>
      <c r="CF32" s="215"/>
      <c r="CG32" s="215"/>
      <c r="CH32" s="215"/>
      <c r="CI32" s="215"/>
      <c r="CJ32" s="215"/>
      <c r="CK32" s="215"/>
      <c r="CL32" s="215"/>
      <c r="CM32" s="215"/>
      <c r="CN32" s="215"/>
      <c r="CO32" s="215"/>
      <c r="CP32" s="215"/>
      <c r="CQ32" s="215"/>
      <c r="CR32" s="215"/>
      <c r="CS32" s="215"/>
      <c r="CT32" s="215"/>
    </row>
    <row r="33" spans="1:98">
      <c r="A33" s="215"/>
      <c r="B33" s="215"/>
      <c r="C33" s="215"/>
      <c r="D33" s="218"/>
      <c r="E33" s="218"/>
      <c r="F33" s="218"/>
      <c r="G33" s="218" t="s">
        <v>117</v>
      </c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9"/>
      <c r="AP33" s="215"/>
      <c r="AQ33" s="215"/>
      <c r="AR33" s="215"/>
      <c r="AS33" s="215"/>
      <c r="AT33" s="215"/>
      <c r="AU33" s="215"/>
      <c r="AV33" s="215"/>
      <c r="AW33" s="215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  <c r="BM33" s="221"/>
      <c r="BN33" s="221"/>
      <c r="BO33" s="221"/>
      <c r="BP33" s="221"/>
      <c r="BQ33" s="221"/>
      <c r="BR33" s="221"/>
      <c r="BS33" s="221"/>
      <c r="BT33" s="221"/>
      <c r="BU33" s="219"/>
      <c r="BV33" s="215"/>
      <c r="BW33" s="215"/>
      <c r="BX33" s="215"/>
      <c r="BY33" s="215"/>
      <c r="BZ33" s="215"/>
      <c r="CA33" s="215"/>
      <c r="CB33" s="215"/>
      <c r="CC33" s="215"/>
      <c r="CD33" s="215"/>
      <c r="CE33" s="215"/>
      <c r="CF33" s="215"/>
      <c r="CG33" s="215"/>
      <c r="CH33" s="215"/>
      <c r="CI33" s="215"/>
      <c r="CJ33" s="215"/>
      <c r="CK33" s="215"/>
      <c r="CL33" s="215"/>
      <c r="CM33" s="215"/>
      <c r="CN33" s="215"/>
      <c r="CO33" s="215"/>
      <c r="CP33" s="215"/>
      <c r="CQ33" s="215"/>
      <c r="CR33" s="215"/>
      <c r="CS33" s="215"/>
      <c r="CT33" s="215"/>
    </row>
    <row r="34" spans="1:98" ht="8.1" customHeight="1">
      <c r="A34" s="215"/>
      <c r="B34" s="215"/>
      <c r="C34" s="215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9"/>
      <c r="AP34" s="215"/>
      <c r="AQ34" s="215"/>
      <c r="AR34" s="215"/>
      <c r="AS34" s="215"/>
      <c r="AT34" s="215"/>
      <c r="AU34" s="215"/>
      <c r="AV34" s="215"/>
      <c r="AW34" s="215"/>
      <c r="AX34" s="221"/>
      <c r="AY34" s="221"/>
      <c r="AZ34" s="221"/>
      <c r="BA34" s="221"/>
      <c r="BB34" s="221"/>
      <c r="BC34" s="221"/>
      <c r="BD34" s="221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1"/>
      <c r="BS34" s="221"/>
      <c r="BT34" s="221"/>
      <c r="BU34" s="219"/>
      <c r="BV34" s="215"/>
      <c r="BW34" s="215"/>
      <c r="BX34" s="215"/>
      <c r="BY34" s="215"/>
      <c r="BZ34" s="215"/>
      <c r="CA34" s="215"/>
      <c r="CB34" s="215"/>
      <c r="CC34" s="215"/>
      <c r="CD34" s="215"/>
      <c r="CE34" s="215"/>
      <c r="CF34" s="215"/>
      <c r="CG34" s="215"/>
      <c r="CH34" s="215"/>
      <c r="CI34" s="215"/>
      <c r="CJ34" s="215"/>
      <c r="CK34" s="215"/>
      <c r="CL34" s="215"/>
      <c r="CM34" s="215"/>
      <c r="CN34" s="215"/>
      <c r="CO34" s="215"/>
      <c r="CP34" s="215"/>
      <c r="CQ34" s="215"/>
      <c r="CR34" s="215"/>
      <c r="CS34" s="215"/>
      <c r="CT34" s="215"/>
    </row>
    <row r="35" spans="1:98">
      <c r="A35" s="215"/>
      <c r="B35" s="215"/>
      <c r="C35" s="215"/>
      <c r="D35" s="218"/>
      <c r="E35" s="218"/>
      <c r="F35" s="218" t="s">
        <v>118</v>
      </c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9"/>
      <c r="AP35" s="215"/>
      <c r="AQ35" s="215"/>
      <c r="AR35" s="215"/>
      <c r="AS35" s="215"/>
      <c r="AT35" s="215"/>
      <c r="AU35" s="215"/>
      <c r="AV35" s="215"/>
      <c r="AW35" s="215"/>
      <c r="AX35" s="221"/>
      <c r="AY35" s="221"/>
      <c r="AZ35" s="221" t="s">
        <v>119</v>
      </c>
      <c r="BA35" s="221"/>
      <c r="BB35" s="221"/>
      <c r="BC35" s="221"/>
      <c r="BD35" s="221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2"/>
      <c r="BR35" s="221"/>
      <c r="BS35" s="221"/>
      <c r="BT35" s="221"/>
      <c r="BU35" s="219"/>
      <c r="BV35" s="215"/>
      <c r="BW35" s="215"/>
      <c r="BX35" s="215"/>
      <c r="BY35" s="215"/>
      <c r="BZ35" s="215"/>
      <c r="CA35" s="215"/>
      <c r="CB35" s="215"/>
      <c r="CC35" s="215"/>
      <c r="CD35" s="215"/>
      <c r="CE35" s="215"/>
      <c r="CF35" s="215"/>
      <c r="CG35" s="215"/>
      <c r="CH35" s="215"/>
      <c r="CI35" s="215"/>
      <c r="CJ35" s="215"/>
      <c r="CK35" s="215"/>
      <c r="CL35" s="215"/>
      <c r="CM35" s="215"/>
      <c r="CN35" s="215"/>
      <c r="CO35" s="215"/>
      <c r="CP35" s="215"/>
      <c r="CQ35" s="215"/>
      <c r="CR35" s="215"/>
      <c r="CS35" s="215"/>
      <c r="CT35" s="215"/>
    </row>
    <row r="36" spans="1:98" ht="8.1" customHeight="1">
      <c r="A36" s="215"/>
      <c r="B36" s="215"/>
      <c r="C36" s="215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9"/>
      <c r="AP36" s="215"/>
      <c r="AQ36" s="215"/>
      <c r="AR36" s="215"/>
      <c r="AS36" s="215"/>
      <c r="AT36" s="215"/>
      <c r="AU36" s="215"/>
      <c r="AV36" s="215"/>
      <c r="AW36" s="215"/>
      <c r="AX36" s="221"/>
      <c r="AY36" s="221"/>
      <c r="AZ36" s="221"/>
      <c r="BA36" s="221"/>
      <c r="BB36" s="221"/>
      <c r="BC36" s="221"/>
      <c r="BD36" s="221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2"/>
      <c r="BR36" s="221"/>
      <c r="BS36" s="221"/>
      <c r="BT36" s="221"/>
      <c r="BU36" s="219"/>
      <c r="BV36" s="215"/>
      <c r="BW36" s="215"/>
      <c r="BX36" s="215"/>
      <c r="BY36" s="215"/>
      <c r="BZ36" s="215"/>
      <c r="CA36" s="215"/>
      <c r="CB36" s="215"/>
      <c r="CC36" s="215"/>
      <c r="CD36" s="215"/>
      <c r="CE36" s="215"/>
      <c r="CF36" s="215"/>
      <c r="CG36" s="215"/>
      <c r="CH36" s="215"/>
      <c r="CI36" s="215"/>
      <c r="CJ36" s="215"/>
      <c r="CK36" s="215"/>
      <c r="CL36" s="215"/>
      <c r="CM36" s="215"/>
      <c r="CN36" s="215"/>
      <c r="CO36" s="215"/>
      <c r="CP36" s="215"/>
      <c r="CQ36" s="215"/>
      <c r="CR36" s="215"/>
      <c r="CS36" s="215"/>
      <c r="CT36" s="215"/>
    </row>
    <row r="37" spans="1:98">
      <c r="A37" s="215"/>
      <c r="B37" s="215"/>
      <c r="C37" s="215"/>
      <c r="D37" s="218"/>
      <c r="E37" s="218"/>
      <c r="F37" s="218" t="s">
        <v>120</v>
      </c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9"/>
      <c r="AP37" s="215"/>
      <c r="AQ37" s="215"/>
      <c r="AR37" s="215"/>
      <c r="AS37" s="215"/>
      <c r="AT37" s="215"/>
      <c r="AU37" s="215"/>
      <c r="AV37" s="215"/>
      <c r="AW37" s="215"/>
      <c r="AX37" s="221"/>
      <c r="AY37" s="221"/>
      <c r="AZ37" s="221"/>
      <c r="BA37" s="221" t="s">
        <v>121</v>
      </c>
      <c r="BB37" s="221"/>
      <c r="BC37" s="221"/>
      <c r="BD37" s="221"/>
      <c r="BE37" s="221"/>
      <c r="BF37" s="221"/>
      <c r="BG37" s="237" t="s">
        <v>122</v>
      </c>
      <c r="BH37" s="237"/>
      <c r="BI37" s="237"/>
      <c r="BJ37" s="237"/>
      <c r="BK37" s="237"/>
      <c r="BL37" s="237"/>
      <c r="BM37" s="237"/>
      <c r="BN37" s="237"/>
      <c r="BO37" s="237"/>
      <c r="BP37" s="237"/>
      <c r="BQ37" s="237"/>
      <c r="BR37" s="237"/>
      <c r="BS37" s="237"/>
      <c r="BT37" s="221"/>
      <c r="BU37" s="219"/>
      <c r="BV37" s="215"/>
      <c r="BW37" s="215"/>
      <c r="BX37" s="215"/>
      <c r="BY37" s="215"/>
      <c r="BZ37" s="215"/>
      <c r="CA37" s="215"/>
      <c r="CB37" s="215"/>
      <c r="CC37" s="215"/>
      <c r="CD37" s="215"/>
      <c r="CE37" s="215"/>
      <c r="CF37" s="215"/>
      <c r="CG37" s="215"/>
      <c r="CH37" s="215"/>
      <c r="CI37" s="215"/>
      <c r="CJ37" s="215"/>
      <c r="CK37" s="215"/>
      <c r="CL37" s="215"/>
      <c r="CM37" s="215"/>
      <c r="CN37" s="215"/>
      <c r="CO37" s="215"/>
      <c r="CP37" s="215"/>
      <c r="CQ37" s="215"/>
      <c r="CR37" s="215"/>
      <c r="CS37" s="215"/>
      <c r="CT37" s="215"/>
    </row>
    <row r="38" spans="1:98">
      <c r="A38" s="215"/>
      <c r="B38" s="215"/>
      <c r="C38" s="215"/>
      <c r="D38" s="218"/>
      <c r="E38" s="218"/>
      <c r="F38" s="218"/>
      <c r="G38" s="218" t="s">
        <v>123</v>
      </c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9"/>
      <c r="AP38" s="215"/>
      <c r="AQ38" s="215"/>
      <c r="AR38" s="215"/>
      <c r="AS38" s="215"/>
      <c r="AT38" s="215"/>
      <c r="AU38" s="215"/>
      <c r="AV38" s="215"/>
      <c r="AW38" s="215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1"/>
      <c r="BQ38" s="221"/>
      <c r="BR38" s="221"/>
      <c r="BS38" s="221"/>
      <c r="BT38" s="221"/>
      <c r="BU38" s="219"/>
      <c r="BV38" s="215"/>
      <c r="BW38" s="215"/>
      <c r="BX38" s="215"/>
      <c r="BY38" s="215"/>
      <c r="BZ38" s="215"/>
      <c r="CA38" s="215"/>
      <c r="CB38" s="215"/>
      <c r="CC38" s="215"/>
      <c r="CD38" s="215"/>
      <c r="CE38" s="215"/>
      <c r="CF38" s="215"/>
      <c r="CG38" s="215"/>
      <c r="CH38" s="215"/>
      <c r="CI38" s="215"/>
      <c r="CJ38" s="215"/>
      <c r="CK38" s="215"/>
      <c r="CL38" s="215"/>
      <c r="CM38" s="215"/>
      <c r="CN38" s="215"/>
      <c r="CO38" s="215"/>
      <c r="CP38" s="215"/>
      <c r="CQ38" s="215"/>
      <c r="CR38" s="215"/>
      <c r="CS38" s="215"/>
      <c r="CT38" s="215"/>
    </row>
    <row r="39" spans="1:98">
      <c r="A39" s="215"/>
      <c r="B39" s="215"/>
      <c r="C39" s="215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9"/>
      <c r="AP39" s="215"/>
      <c r="AQ39" s="215"/>
      <c r="AR39" s="215"/>
      <c r="AS39" s="215"/>
      <c r="AT39" s="215"/>
      <c r="AU39" s="215"/>
      <c r="AV39" s="215"/>
      <c r="AW39" s="215"/>
      <c r="AX39" s="221"/>
      <c r="AY39" s="221" t="s">
        <v>124</v>
      </c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1"/>
      <c r="BQ39" s="221"/>
      <c r="BR39" s="221"/>
      <c r="BS39" s="221"/>
      <c r="BT39" s="221"/>
      <c r="BU39" s="219"/>
      <c r="BV39" s="215"/>
      <c r="BW39" s="215"/>
      <c r="BX39" s="215"/>
      <c r="BY39" s="215"/>
      <c r="BZ39" s="215"/>
      <c r="CA39" s="215"/>
      <c r="CB39" s="215"/>
      <c r="CC39" s="215"/>
      <c r="CD39" s="215"/>
      <c r="CE39" s="215"/>
      <c r="CF39" s="215"/>
      <c r="CG39" s="215"/>
      <c r="CH39" s="215"/>
      <c r="CI39" s="215"/>
      <c r="CJ39" s="215"/>
      <c r="CK39" s="215"/>
      <c r="CL39" s="215"/>
      <c r="CM39" s="215"/>
      <c r="CN39" s="215"/>
      <c r="CO39" s="215"/>
      <c r="CP39" s="215"/>
      <c r="CQ39" s="215"/>
      <c r="CR39" s="215"/>
      <c r="CS39" s="215"/>
      <c r="CT39" s="215"/>
    </row>
    <row r="40" spans="1:98" ht="15.75" thickBot="1">
      <c r="A40" s="215"/>
      <c r="B40" s="215"/>
      <c r="C40" s="215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4"/>
      <c r="AP40" s="215"/>
      <c r="AQ40" s="215"/>
      <c r="AR40" s="215"/>
      <c r="AS40" s="215"/>
      <c r="AT40" s="215"/>
      <c r="AU40" s="215"/>
      <c r="AV40" s="215"/>
      <c r="AW40" s="215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3"/>
      <c r="BQ40" s="223"/>
      <c r="BR40" s="223"/>
      <c r="BS40" s="223"/>
      <c r="BT40" s="223"/>
      <c r="BU40" s="224"/>
      <c r="BV40" s="215"/>
      <c r="BW40" s="215"/>
      <c r="BX40" s="215"/>
      <c r="BY40" s="215"/>
      <c r="BZ40" s="215"/>
      <c r="CA40" s="215"/>
      <c r="CB40" s="215"/>
      <c r="CC40" s="215"/>
      <c r="CD40" s="215"/>
      <c r="CE40" s="215"/>
      <c r="CF40" s="215"/>
      <c r="CG40" s="215"/>
      <c r="CH40" s="215"/>
      <c r="CI40" s="215"/>
      <c r="CJ40" s="215"/>
      <c r="CK40" s="215"/>
      <c r="CL40" s="215"/>
      <c r="CM40" s="215"/>
      <c r="CN40" s="215"/>
      <c r="CO40" s="215"/>
      <c r="CP40" s="215"/>
      <c r="CQ40" s="215"/>
      <c r="CR40" s="215"/>
      <c r="CS40" s="215"/>
      <c r="CT40" s="215"/>
    </row>
    <row r="41" spans="1:98" ht="15.75" thickTop="1">
      <c r="A41" s="215"/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  <c r="BI41" s="215"/>
      <c r="BJ41" s="215"/>
      <c r="BK41" s="215"/>
      <c r="BL41" s="215"/>
      <c r="BM41" s="215"/>
      <c r="BN41" s="215"/>
      <c r="BO41" s="215"/>
      <c r="BP41" s="215"/>
      <c r="BQ41" s="215"/>
      <c r="BR41" s="215"/>
      <c r="BS41" s="215"/>
      <c r="BT41" s="215"/>
      <c r="BU41" s="215"/>
      <c r="BV41" s="215"/>
      <c r="BW41" s="215"/>
      <c r="BX41" s="215"/>
      <c r="BY41" s="215"/>
      <c r="BZ41" s="215"/>
      <c r="CA41" s="215"/>
      <c r="CB41" s="215"/>
      <c r="CC41" s="215"/>
      <c r="CD41" s="215"/>
      <c r="CE41" s="215"/>
      <c r="CF41" s="215"/>
      <c r="CG41" s="215"/>
      <c r="CH41" s="215"/>
      <c r="CI41" s="215"/>
      <c r="CJ41" s="215"/>
      <c r="CK41" s="215"/>
      <c r="CL41" s="215"/>
      <c r="CM41" s="215"/>
      <c r="CN41" s="215"/>
      <c r="CO41" s="215"/>
      <c r="CP41" s="215"/>
      <c r="CQ41" s="215"/>
      <c r="CR41" s="215"/>
      <c r="CS41" s="215"/>
      <c r="CT41" s="215"/>
    </row>
    <row r="42" spans="1:98">
      <c r="A42" s="215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  <c r="BI42" s="215"/>
      <c r="BJ42" s="215"/>
      <c r="BK42" s="215"/>
      <c r="BL42" s="215"/>
      <c r="BM42" s="215"/>
      <c r="BN42" s="215"/>
      <c r="BO42" s="215"/>
      <c r="BP42" s="215"/>
      <c r="BQ42" s="215"/>
      <c r="BR42" s="215"/>
      <c r="BS42" s="215"/>
      <c r="BT42" s="215"/>
      <c r="BU42" s="215"/>
      <c r="BV42" s="215"/>
      <c r="BW42" s="215"/>
      <c r="BX42" s="215"/>
      <c r="BY42" s="215"/>
      <c r="BZ42" s="215"/>
      <c r="CA42" s="215"/>
      <c r="CB42" s="215"/>
      <c r="CC42" s="215"/>
      <c r="CD42" s="215"/>
      <c r="CE42" s="215"/>
      <c r="CF42" s="215"/>
      <c r="CG42" s="215"/>
      <c r="CH42" s="215"/>
      <c r="CI42" s="215"/>
      <c r="CJ42" s="215"/>
      <c r="CK42" s="215"/>
      <c r="CL42" s="215"/>
      <c r="CM42" s="215"/>
      <c r="CN42" s="215"/>
      <c r="CO42" s="215"/>
      <c r="CP42" s="215"/>
      <c r="CQ42" s="215"/>
      <c r="CR42" s="215"/>
      <c r="CS42" s="215"/>
      <c r="CT42" s="215"/>
    </row>
    <row r="43" spans="1:98">
      <c r="A43" s="215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  <c r="BI43" s="215"/>
      <c r="BJ43" s="215"/>
      <c r="BK43" s="215"/>
      <c r="BL43" s="215"/>
      <c r="BM43" s="215"/>
      <c r="BN43" s="215"/>
      <c r="BO43" s="215"/>
      <c r="BP43" s="215"/>
      <c r="BQ43" s="215"/>
      <c r="BR43" s="215"/>
      <c r="BS43" s="215"/>
      <c r="BT43" s="215"/>
      <c r="BU43" s="215"/>
      <c r="BV43" s="215"/>
      <c r="BW43" s="215"/>
      <c r="BX43" s="215"/>
      <c r="BY43" s="215"/>
      <c r="BZ43" s="215"/>
      <c r="CA43" s="215"/>
      <c r="CB43" s="215"/>
      <c r="CC43" s="215"/>
      <c r="CD43" s="215"/>
      <c r="CE43" s="215"/>
      <c r="CF43" s="215"/>
      <c r="CG43" s="215"/>
      <c r="CH43" s="215"/>
      <c r="CI43" s="215"/>
      <c r="CJ43" s="215"/>
      <c r="CK43" s="215"/>
      <c r="CL43" s="215"/>
      <c r="CM43" s="215"/>
      <c r="CN43" s="215"/>
      <c r="CO43" s="215"/>
      <c r="CP43" s="215"/>
      <c r="CQ43" s="215"/>
      <c r="CR43" s="215"/>
      <c r="CS43" s="215"/>
      <c r="CT43" s="215"/>
    </row>
    <row r="44" spans="1:98">
      <c r="A44" s="215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  <c r="BI44" s="215"/>
      <c r="BJ44" s="215"/>
      <c r="BK44" s="215"/>
      <c r="BL44" s="215"/>
      <c r="BM44" s="215"/>
      <c r="BN44" s="215"/>
      <c r="BO44" s="215"/>
      <c r="BP44" s="215"/>
      <c r="BQ44" s="215"/>
      <c r="BR44" s="215"/>
      <c r="BS44" s="215"/>
      <c r="BT44" s="215"/>
      <c r="BU44" s="215"/>
      <c r="BV44" s="215"/>
      <c r="BW44" s="215"/>
      <c r="BX44" s="215"/>
      <c r="BY44" s="215"/>
      <c r="BZ44" s="215"/>
      <c r="CA44" s="215"/>
      <c r="CB44" s="215"/>
      <c r="CC44" s="215"/>
      <c r="CD44" s="215"/>
      <c r="CE44" s="215"/>
      <c r="CF44" s="215"/>
      <c r="CG44" s="215"/>
      <c r="CH44" s="215"/>
      <c r="CI44" s="215"/>
      <c r="CJ44" s="215"/>
      <c r="CK44" s="215"/>
      <c r="CL44" s="215"/>
      <c r="CM44" s="215"/>
      <c r="CN44" s="215"/>
      <c r="CO44" s="215"/>
      <c r="CP44" s="215"/>
      <c r="CQ44" s="215"/>
      <c r="CR44" s="215"/>
      <c r="CS44" s="215"/>
      <c r="CT44" s="215"/>
    </row>
    <row r="45" spans="1:98">
      <c r="A45" s="215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15"/>
      <c r="BK45" s="215"/>
      <c r="BL45" s="215"/>
      <c r="BM45" s="215"/>
      <c r="BN45" s="215"/>
      <c r="BO45" s="215"/>
      <c r="BP45" s="215"/>
      <c r="BQ45" s="215"/>
      <c r="BR45" s="215"/>
      <c r="BS45" s="215"/>
      <c r="BT45" s="215"/>
      <c r="BU45" s="215"/>
      <c r="BV45" s="215"/>
      <c r="BW45" s="215"/>
      <c r="BX45" s="215"/>
      <c r="BY45" s="215"/>
      <c r="BZ45" s="215"/>
      <c r="CA45" s="215"/>
      <c r="CB45" s="215"/>
      <c r="CC45" s="215"/>
      <c r="CD45" s="215"/>
      <c r="CE45" s="215"/>
      <c r="CF45" s="215"/>
      <c r="CG45" s="215"/>
      <c r="CH45" s="215"/>
      <c r="CI45" s="215"/>
      <c r="CJ45" s="215"/>
      <c r="CK45" s="215"/>
      <c r="CL45" s="215"/>
      <c r="CM45" s="215"/>
      <c r="CN45" s="215"/>
      <c r="CO45" s="215"/>
      <c r="CP45" s="215"/>
      <c r="CQ45" s="215"/>
      <c r="CR45" s="215"/>
      <c r="CS45" s="215"/>
      <c r="CT45" s="215"/>
    </row>
    <row r="46" spans="1:98">
      <c r="A46" s="215"/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5"/>
      <c r="BQ46" s="215"/>
      <c r="BR46" s="215"/>
      <c r="BS46" s="215"/>
      <c r="BT46" s="215"/>
      <c r="BU46" s="215"/>
      <c r="BV46" s="215"/>
      <c r="BW46" s="215"/>
      <c r="BX46" s="215"/>
      <c r="BY46" s="215"/>
      <c r="BZ46" s="215"/>
      <c r="CA46" s="215"/>
      <c r="CB46" s="215"/>
      <c r="CC46" s="215"/>
      <c r="CD46" s="215"/>
      <c r="CE46" s="215"/>
      <c r="CF46" s="215"/>
      <c r="CG46" s="215"/>
      <c r="CH46" s="215"/>
      <c r="CI46" s="215"/>
      <c r="CJ46" s="215"/>
      <c r="CK46" s="215"/>
      <c r="CL46" s="215"/>
      <c r="CM46" s="215"/>
      <c r="CN46" s="215"/>
      <c r="CO46" s="215"/>
      <c r="CP46" s="215"/>
      <c r="CQ46" s="215"/>
      <c r="CR46" s="215"/>
      <c r="CS46" s="215"/>
      <c r="CT46" s="215"/>
    </row>
    <row r="47" spans="1:98">
      <c r="A47" s="215"/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5"/>
      <c r="BQ47" s="215"/>
      <c r="BR47" s="215"/>
      <c r="BS47" s="215"/>
      <c r="BT47" s="215"/>
      <c r="BU47" s="215"/>
      <c r="BV47" s="215"/>
      <c r="BW47" s="215"/>
      <c r="BX47" s="215"/>
      <c r="BY47" s="215"/>
      <c r="BZ47" s="215"/>
      <c r="CA47" s="215"/>
      <c r="CB47" s="215"/>
      <c r="CC47" s="215"/>
      <c r="CD47" s="215"/>
      <c r="CE47" s="215"/>
      <c r="CF47" s="215"/>
      <c r="CG47" s="215"/>
      <c r="CH47" s="215"/>
      <c r="CI47" s="215"/>
      <c r="CJ47" s="215"/>
      <c r="CK47" s="215"/>
      <c r="CL47" s="215"/>
      <c r="CM47" s="215"/>
      <c r="CN47" s="215"/>
      <c r="CO47" s="215"/>
      <c r="CP47" s="215"/>
      <c r="CQ47" s="215"/>
      <c r="CR47" s="215"/>
      <c r="CS47" s="215"/>
      <c r="CT47" s="215"/>
    </row>
    <row r="48" spans="1:98">
      <c r="A48" s="215"/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5"/>
      <c r="BQ48" s="215"/>
      <c r="BR48" s="215"/>
      <c r="BS48" s="215"/>
      <c r="BT48" s="215"/>
      <c r="BU48" s="215"/>
      <c r="BV48" s="215"/>
      <c r="BW48" s="215"/>
      <c r="BX48" s="215"/>
      <c r="BY48" s="215"/>
      <c r="BZ48" s="215"/>
      <c r="CA48" s="215"/>
      <c r="CB48" s="215"/>
      <c r="CC48" s="215"/>
      <c r="CD48" s="215"/>
      <c r="CE48" s="215"/>
      <c r="CF48" s="215"/>
      <c r="CG48" s="215"/>
      <c r="CH48" s="215"/>
      <c r="CI48" s="215"/>
      <c r="CJ48" s="215"/>
      <c r="CK48" s="215"/>
      <c r="CL48" s="215"/>
      <c r="CM48" s="215"/>
      <c r="CN48" s="215"/>
      <c r="CO48" s="215"/>
      <c r="CP48" s="215"/>
      <c r="CQ48" s="215"/>
      <c r="CR48" s="215"/>
      <c r="CS48" s="215"/>
      <c r="CT48" s="215"/>
    </row>
  </sheetData>
  <mergeCells count="2">
    <mergeCell ref="BG32:BS32"/>
    <mergeCell ref="BG37:BS37"/>
  </mergeCells>
  <hyperlinks>
    <hyperlink ref="BG37" r:id="rId1"/>
    <hyperlink ref="BG3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Z63"/>
  <sheetViews>
    <sheetView showGridLines="0" tabSelected="1" zoomScale="75" zoomScaleNormal="75" workbookViewId="0"/>
  </sheetViews>
  <sheetFormatPr defaultRowHeight="15" outlineLevelCol="1"/>
  <cols>
    <col min="1" max="1" width="1.7109375" customWidth="1"/>
    <col min="2" max="3" width="0.85546875" customWidth="1"/>
    <col min="4" max="6" width="1.7109375" customWidth="1"/>
    <col min="7" max="9" width="7.7109375" style="1" customWidth="1"/>
    <col min="10" max="10" width="8.7109375" style="1" customWidth="1"/>
    <col min="11" max="14" width="15.7109375" style="1" customWidth="1"/>
    <col min="15" max="24" width="8.7109375" style="1" customWidth="1"/>
    <col min="25" max="29" width="9.140625" style="1"/>
    <col min="30" max="30" width="11.7109375" style="1" customWidth="1" outlineLevel="1"/>
    <col min="31" max="33" width="11.7109375" customWidth="1" outlineLevel="1"/>
    <col min="34" max="35" width="7.7109375" customWidth="1" outlineLevel="1"/>
    <col min="36" max="60" width="9.140625" customWidth="1" outlineLevel="1"/>
  </cols>
  <sheetData>
    <row r="1" spans="1:182" s="228" customFormat="1" ht="26.25">
      <c r="A1" s="225"/>
      <c r="B1" s="225" t="str">
        <f>""&amp;Cover!B1&amp;": "&amp;Cover!D3&amp;""</f>
        <v>SPREADSHEET LIBRARY: GOLF: ADMIN - SPEED OF PLAY ANALYSIS</v>
      </c>
      <c r="C1" s="225"/>
      <c r="D1" s="225"/>
      <c r="E1" s="225"/>
      <c r="F1" s="225"/>
      <c r="G1" s="226"/>
      <c r="H1" s="226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</row>
    <row r="2" spans="1:182" s="229" customFormat="1" ht="3.95" customHeight="1">
      <c r="G2" s="230"/>
      <c r="H2" s="230"/>
      <c r="I2" s="231"/>
      <c r="J2" s="231"/>
      <c r="K2" s="231"/>
      <c r="L2" s="232"/>
      <c r="M2" s="232"/>
      <c r="N2" s="232"/>
      <c r="O2" s="232"/>
      <c r="P2" s="232"/>
      <c r="Q2" s="232"/>
      <c r="R2" s="231"/>
      <c r="S2" s="231"/>
      <c r="T2" s="231"/>
      <c r="U2" s="231"/>
      <c r="AC2" s="231"/>
      <c r="AD2" s="231"/>
    </row>
    <row r="3" spans="1:182" s="229" customFormat="1" ht="18.75">
      <c r="A3" s="233"/>
      <c r="B3" s="233"/>
      <c r="C3" s="233" t="s">
        <v>126</v>
      </c>
      <c r="D3" s="233"/>
      <c r="E3" s="233"/>
      <c r="F3" s="233"/>
      <c r="G3" s="234"/>
      <c r="H3" s="234"/>
      <c r="I3" s="235"/>
      <c r="J3" s="235"/>
      <c r="K3" s="235"/>
      <c r="L3" s="236"/>
      <c r="M3" s="236"/>
      <c r="N3" s="236"/>
      <c r="O3" s="236"/>
      <c r="P3" s="236"/>
      <c r="Q3" s="236"/>
      <c r="R3" s="235"/>
      <c r="S3" s="235"/>
      <c r="T3" s="235"/>
      <c r="U3" s="235"/>
      <c r="V3" s="233"/>
      <c r="W3" s="233"/>
      <c r="X3" s="233"/>
      <c r="Y3" s="233"/>
      <c r="Z3" s="233"/>
      <c r="AA3" s="233"/>
      <c r="AB3" s="233"/>
      <c r="AC3" s="235"/>
      <c r="AD3" s="235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  <c r="BP3" s="233"/>
      <c r="BQ3" s="233"/>
      <c r="BR3" s="233"/>
      <c r="BS3" s="233"/>
      <c r="BT3" s="233"/>
      <c r="BU3" s="233"/>
      <c r="BV3" s="233"/>
      <c r="BW3" s="233"/>
      <c r="BX3" s="233"/>
      <c r="BY3" s="233"/>
      <c r="BZ3" s="233"/>
      <c r="CA3" s="233"/>
      <c r="CB3" s="233"/>
      <c r="CC3" s="233"/>
      <c r="CD3" s="233"/>
      <c r="CE3" s="233"/>
      <c r="CF3" s="233"/>
      <c r="CG3" s="233"/>
      <c r="CH3" s="233"/>
      <c r="CI3" s="233"/>
      <c r="CJ3" s="233"/>
      <c r="CK3" s="233"/>
      <c r="CL3" s="233"/>
      <c r="CM3" s="233"/>
      <c r="CN3" s="233"/>
      <c r="CO3" s="233"/>
      <c r="CP3" s="233"/>
      <c r="CQ3" s="233"/>
      <c r="CR3" s="233"/>
      <c r="CS3" s="233"/>
      <c r="CT3" s="233"/>
      <c r="CU3" s="233"/>
      <c r="CV3" s="233"/>
      <c r="CW3" s="233"/>
      <c r="CX3" s="233"/>
      <c r="CY3" s="233"/>
      <c r="CZ3" s="233"/>
      <c r="DA3" s="233"/>
      <c r="DB3" s="233"/>
      <c r="DC3" s="233"/>
      <c r="DD3" s="233"/>
      <c r="DE3" s="233"/>
      <c r="DF3" s="233"/>
      <c r="DG3" s="233"/>
      <c r="DH3" s="233"/>
      <c r="DI3" s="233"/>
      <c r="DJ3" s="233"/>
      <c r="DK3" s="233"/>
      <c r="DL3" s="233"/>
      <c r="DM3" s="233"/>
      <c r="DN3" s="233"/>
      <c r="DO3" s="233"/>
      <c r="DP3" s="233"/>
      <c r="DQ3" s="233"/>
      <c r="DR3" s="233"/>
      <c r="DS3" s="233"/>
      <c r="DT3" s="233"/>
      <c r="DU3" s="233"/>
      <c r="DV3" s="233"/>
      <c r="DW3" s="233"/>
      <c r="DX3" s="233"/>
      <c r="DY3" s="233"/>
      <c r="DZ3" s="233"/>
      <c r="EA3" s="233"/>
      <c r="EB3" s="233"/>
      <c r="EC3" s="233"/>
      <c r="ED3" s="233"/>
      <c r="EE3" s="233"/>
      <c r="EF3" s="233"/>
      <c r="EG3" s="233"/>
      <c r="EH3" s="233"/>
      <c r="EI3" s="233"/>
      <c r="EJ3" s="233"/>
      <c r="EK3" s="233"/>
      <c r="EL3" s="233"/>
      <c r="EM3" s="233"/>
      <c r="EN3" s="233"/>
      <c r="EO3" s="233"/>
      <c r="EP3" s="233"/>
      <c r="EQ3" s="233"/>
      <c r="ER3" s="233"/>
      <c r="ES3" s="233"/>
      <c r="ET3" s="233"/>
      <c r="EU3" s="233"/>
      <c r="EV3" s="233"/>
      <c r="EW3" s="233"/>
      <c r="EX3" s="233"/>
      <c r="EY3" s="233"/>
      <c r="EZ3" s="233"/>
      <c r="FA3" s="233"/>
      <c r="FB3" s="233"/>
      <c r="FC3" s="233"/>
      <c r="FD3" s="233"/>
      <c r="FE3" s="233"/>
      <c r="FF3" s="233"/>
      <c r="FG3" s="233"/>
      <c r="FH3" s="233"/>
      <c r="FI3" s="233"/>
      <c r="FJ3" s="233"/>
      <c r="FK3" s="233"/>
      <c r="FL3" s="233"/>
      <c r="FM3" s="233"/>
      <c r="FN3" s="233"/>
      <c r="FO3" s="233"/>
      <c r="FP3" s="233"/>
      <c r="FQ3" s="233"/>
      <c r="FR3" s="233"/>
      <c r="FS3" s="233"/>
      <c r="FT3" s="233"/>
      <c r="FU3" s="233"/>
      <c r="FV3" s="233"/>
      <c r="FW3" s="233"/>
      <c r="FX3" s="233"/>
      <c r="FY3" s="233"/>
      <c r="FZ3" s="233"/>
    </row>
    <row r="5" spans="1:182" ht="15.75" thickBot="1"/>
    <row r="6" spans="1:182" ht="15.75" thickTop="1">
      <c r="G6" s="250" t="s">
        <v>127</v>
      </c>
      <c r="H6" s="251"/>
      <c r="I6" s="251"/>
      <c r="J6" s="251"/>
      <c r="K6" s="251"/>
      <c r="L6" s="252"/>
      <c r="N6" s="259" t="s">
        <v>53</v>
      </c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1"/>
      <c r="AD6" s="238" t="s">
        <v>90</v>
      </c>
      <c r="AE6" s="239"/>
      <c r="AF6" s="239"/>
      <c r="AG6" s="239"/>
      <c r="AH6" s="239"/>
      <c r="AI6" s="240"/>
    </row>
    <row r="7" spans="1:182">
      <c r="G7" s="253" t="s">
        <v>79</v>
      </c>
      <c r="H7" s="254"/>
      <c r="I7" s="254"/>
      <c r="J7" s="254"/>
      <c r="K7" s="254"/>
      <c r="L7" s="255"/>
      <c r="N7" s="262"/>
      <c r="O7" s="263"/>
      <c r="P7" s="241" t="s">
        <v>55</v>
      </c>
      <c r="Q7" s="242"/>
      <c r="R7" s="242"/>
      <c r="S7" s="242"/>
      <c r="T7" s="242"/>
      <c r="U7" s="242"/>
      <c r="V7" s="243"/>
      <c r="W7" s="241" t="s">
        <v>54</v>
      </c>
      <c r="X7" s="242"/>
      <c r="Y7" s="242"/>
      <c r="Z7" s="242"/>
      <c r="AA7" s="245"/>
      <c r="AD7" s="253" t="s">
        <v>78</v>
      </c>
      <c r="AE7" s="254"/>
      <c r="AF7" s="254"/>
      <c r="AG7" s="254"/>
      <c r="AH7" s="254"/>
      <c r="AI7" s="255"/>
    </row>
    <row r="8" spans="1:182" ht="30">
      <c r="G8" s="256"/>
      <c r="H8" s="257"/>
      <c r="I8" s="257"/>
      <c r="J8" s="257"/>
      <c r="K8" s="257"/>
      <c r="L8" s="258"/>
      <c r="N8" s="145" t="s">
        <v>51</v>
      </c>
      <c r="O8" s="146" t="s">
        <v>52</v>
      </c>
      <c r="P8" s="147" t="s">
        <v>43</v>
      </c>
      <c r="Q8" s="146" t="s">
        <v>44</v>
      </c>
      <c r="R8" s="148" t="s">
        <v>45</v>
      </c>
      <c r="S8" s="149" t="s">
        <v>46</v>
      </c>
      <c r="T8" s="105"/>
      <c r="U8" s="148" t="s">
        <v>47</v>
      </c>
      <c r="V8" s="150" t="s">
        <v>48</v>
      </c>
      <c r="W8" s="192" t="s">
        <v>50</v>
      </c>
      <c r="X8" s="198" t="s">
        <v>91</v>
      </c>
      <c r="Y8" s="210" t="s">
        <v>93</v>
      </c>
      <c r="Z8" s="204" t="s">
        <v>95</v>
      </c>
      <c r="AA8" s="151" t="s">
        <v>49</v>
      </c>
      <c r="AD8" s="180"/>
      <c r="AE8" s="181"/>
      <c r="AF8" s="181"/>
      <c r="AG8" s="181"/>
      <c r="AH8" s="182"/>
      <c r="AI8" s="183"/>
    </row>
    <row r="9" spans="1:182">
      <c r="G9" s="152" t="s">
        <v>80</v>
      </c>
      <c r="I9" s="153" t="s">
        <v>82</v>
      </c>
      <c r="J9" s="153"/>
      <c r="K9" s="153"/>
      <c r="L9" s="29"/>
      <c r="N9" s="62"/>
      <c r="O9" s="63"/>
      <c r="P9" s="64"/>
      <c r="Q9" s="63"/>
      <c r="R9" s="63"/>
      <c r="S9" s="63"/>
      <c r="T9" s="63"/>
      <c r="U9" s="63"/>
      <c r="V9" s="63"/>
      <c r="W9" s="63"/>
      <c r="X9" s="63"/>
      <c r="Y9" s="63"/>
      <c r="Z9" s="63"/>
      <c r="AA9" s="65"/>
      <c r="AD9" s="69" t="s">
        <v>72</v>
      </c>
      <c r="AE9" s="12"/>
      <c r="AF9" s="12"/>
      <c r="AG9" s="12"/>
      <c r="AH9" s="12"/>
      <c r="AI9" s="70">
        <v>0.31736111111111115</v>
      </c>
    </row>
    <row r="10" spans="1:182">
      <c r="G10" s="152" t="s">
        <v>81</v>
      </c>
      <c r="H10" s="155"/>
      <c r="I10" s="249">
        <v>40853</v>
      </c>
      <c r="J10" s="249" t="str">
        <f ca="1">MID(CELL("filename",J10),FIND("]",CELL("filename",J10))+1,99)</f>
        <v>1</v>
      </c>
      <c r="K10" s="249" t="str">
        <f ca="1">MID(CELL("filename",K10),FIND("]",CELL("filename",K10))+1,99)</f>
        <v>1</v>
      </c>
      <c r="L10" s="29"/>
      <c r="N10" s="112" t="s">
        <v>32</v>
      </c>
      <c r="O10" s="113">
        <f>SUM(AD23:AD62)</f>
        <v>24</v>
      </c>
      <c r="P10" s="114">
        <f>MAX(AN23:AN62)</f>
        <v>0.20694444444444454</v>
      </c>
      <c r="Q10" s="115">
        <f>IF(O10=0,0,MIN(AS23:AS62))</f>
        <v>0.15902777777777777</v>
      </c>
      <c r="R10" s="116">
        <f>SUM(T23:T62)</f>
        <v>4.3347222222222239</v>
      </c>
      <c r="S10" s="117">
        <f>IF(ISERROR(R10/O10),0,R10/O10)</f>
        <v>0.180613425925926</v>
      </c>
      <c r="T10" s="63"/>
      <c r="U10" s="118">
        <f>SUM(AH23:AH62)</f>
        <v>21</v>
      </c>
      <c r="V10" s="119">
        <f>IF(ISERROR(U10/O10),0,U10/O10)</f>
        <v>0.875</v>
      </c>
      <c r="W10" s="193">
        <f>MAX(AX23:AX62)</f>
        <v>1.9444444444444375E-2</v>
      </c>
      <c r="X10" s="199">
        <f>MAX(BC23:BC62)</f>
        <v>1.4583333333333282E-2</v>
      </c>
      <c r="Y10" s="211">
        <f>IF(ISERROR(BH34/O10),0,BH34/O10)</f>
        <v>2.1990740740740846E-3</v>
      </c>
      <c r="Z10" s="205">
        <f>SUM(AI23:AI62)</f>
        <v>6</v>
      </c>
      <c r="AA10" s="120">
        <f>IF(ISERROR(Z10/O10),0,Z10/O10)</f>
        <v>0.25</v>
      </c>
      <c r="AD10" s="69" t="str">
        <f>" First Tee Off Time off the "&amp;BF34&amp;" Tee"</f>
        <v xml:space="preserve"> First Tee Off Time off the 11th Tee</v>
      </c>
      <c r="AE10" s="12"/>
      <c r="AF10" s="12"/>
      <c r="AG10" s="12"/>
      <c r="AH10" s="12"/>
      <c r="AI10" s="70">
        <v>0.31805555555555554</v>
      </c>
    </row>
    <row r="11" spans="1:182">
      <c r="G11" s="152" t="s">
        <v>83</v>
      </c>
      <c r="H11" s="153"/>
      <c r="I11" s="153" t="s">
        <v>128</v>
      </c>
      <c r="J11" s="153"/>
      <c r="K11" s="153"/>
      <c r="L11" s="29"/>
      <c r="N11" s="111"/>
      <c r="O11" s="63"/>
      <c r="P11" s="64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5"/>
      <c r="AD11" s="69" t="s">
        <v>94</v>
      </c>
      <c r="AE11" s="12"/>
      <c r="AF11" s="12"/>
      <c r="AG11" s="12"/>
      <c r="AH11" s="12"/>
      <c r="AI11" s="70">
        <v>4.8611111111111112E-3</v>
      </c>
    </row>
    <row r="12" spans="1:182">
      <c r="G12" s="28"/>
      <c r="L12" s="29"/>
      <c r="N12" s="83" t="s">
        <v>33</v>
      </c>
      <c r="O12" s="84">
        <f>SUM(AD23:AD42)</f>
        <v>14</v>
      </c>
      <c r="P12" s="85">
        <f>MAX(AN23:AN42)</f>
        <v>0.20694444444444454</v>
      </c>
      <c r="Q12" s="94">
        <f>IF(O12=0,0,MIN(AS23:AS42))</f>
        <v>0.15902777777777777</v>
      </c>
      <c r="R12" s="99">
        <f>SUM(T23:T42)</f>
        <v>2.5423611111111115</v>
      </c>
      <c r="S12" s="100">
        <f t="shared" ref="S12:S17" si="0">IF(ISERROR(R12/O12),0,R12/O12)</f>
        <v>0.18159722222222224</v>
      </c>
      <c r="T12" s="63"/>
      <c r="U12" s="108">
        <f>SUM(AH23:AH42)</f>
        <v>11</v>
      </c>
      <c r="V12" s="88">
        <f t="shared" ref="V12:V17" si="1">IF(ISERROR(U12/O12),0,U12/O12)</f>
        <v>0.7857142857142857</v>
      </c>
      <c r="W12" s="194">
        <f>MAX(AX23:AX42)</f>
        <v>1.9444444444444375E-2</v>
      </c>
      <c r="X12" s="200">
        <f>MAX(BC23:BC42)</f>
        <v>1.4583333333333282E-2</v>
      </c>
      <c r="Y12" s="138">
        <f>IF(ISERROR(BH36/O12),0,BH36/O12)</f>
        <v>3.4722222222222337E-3</v>
      </c>
      <c r="Z12" s="206">
        <f>SUM(AI23:AI42)</f>
        <v>6</v>
      </c>
      <c r="AA12" s="89">
        <f t="shared" ref="AA12:AA17" si="2">IF(ISERROR(Z12/O12),0,Z12/O12)</f>
        <v>0.42857142857142855</v>
      </c>
      <c r="AD12" s="69" t="str">
        <f>" Start Gap Between Games off the "&amp;$BF$34&amp;" Tee"</f>
        <v xml:space="preserve"> Start Gap Between Games off the 11th Tee</v>
      </c>
      <c r="AE12" s="12"/>
      <c r="AF12" s="12"/>
      <c r="AG12" s="12"/>
      <c r="AH12" s="12"/>
      <c r="AI12" s="70">
        <v>5.5555555555555558E-3</v>
      </c>
    </row>
    <row r="13" spans="1:182">
      <c r="G13" s="28"/>
      <c r="L13" s="29"/>
      <c r="N13" s="78" t="str">
        <f>""&amp;BF34&amp;" Tee Games"</f>
        <v>11th Tee Games</v>
      </c>
      <c r="O13" s="79">
        <f>SUM(AD43:AD62)</f>
        <v>10</v>
      </c>
      <c r="P13" s="80">
        <f>MAX(AN43:AN62)</f>
        <v>0.18125000000000013</v>
      </c>
      <c r="Q13" s="95">
        <f>IF(O13=0,0,MIN(AS43:AS62))</f>
        <v>0.17777777777777781</v>
      </c>
      <c r="R13" s="101">
        <f>SUM(T43:T62)</f>
        <v>1.792361111111112</v>
      </c>
      <c r="S13" s="102">
        <f t="shared" si="0"/>
        <v>0.17923611111111121</v>
      </c>
      <c r="T13" s="63"/>
      <c r="U13" s="109">
        <f>SUM(AH43:AH62)</f>
        <v>10</v>
      </c>
      <c r="V13" s="81">
        <f t="shared" si="1"/>
        <v>1</v>
      </c>
      <c r="W13" s="195">
        <f>MAX(AX43:AX62)</f>
        <v>6.9444444444445308E-3</v>
      </c>
      <c r="X13" s="201">
        <f>MAX(BC43:BC62)</f>
        <v>1.388888888888995E-3</v>
      </c>
      <c r="Y13" s="212">
        <f t="shared" ref="Y13" si="3">IF(ISERROR(BH37/O13),0,BH37/O13)</f>
        <v>4.1666666666667629E-4</v>
      </c>
      <c r="Z13" s="207">
        <f>SUM(AI43:AI62)</f>
        <v>0</v>
      </c>
      <c r="AA13" s="82">
        <f t="shared" si="2"/>
        <v>0</v>
      </c>
      <c r="AD13" s="69" t="s">
        <v>73</v>
      </c>
      <c r="AE13" s="12"/>
      <c r="AF13" s="12"/>
      <c r="AG13" s="12"/>
      <c r="AH13" s="12"/>
      <c r="AI13" s="90">
        <v>6.9444444444444441E-3</v>
      </c>
    </row>
    <row r="14" spans="1:182">
      <c r="G14" s="28"/>
      <c r="L14" s="29"/>
      <c r="N14" s="83" t="s">
        <v>28</v>
      </c>
      <c r="O14" s="84">
        <f>SUMIF($O$23:$O$62,$BF27,$AD$23:$AD$62)</f>
        <v>0</v>
      </c>
      <c r="P14" s="85">
        <f>MAX(AJ23:AJ62)</f>
        <v>0</v>
      </c>
      <c r="Q14" s="94">
        <f>IF(O14=0,0,MIN(AO23:AO62))</f>
        <v>0</v>
      </c>
      <c r="R14" s="99">
        <f>SUMIF($O$23:$O$62,$BF27,$T$23:$T$62)</f>
        <v>0</v>
      </c>
      <c r="S14" s="100">
        <f t="shared" si="0"/>
        <v>0</v>
      </c>
      <c r="T14" s="63"/>
      <c r="U14" s="108">
        <f>SUMIF($O$23:$O$62,$BF27,$AH$23:$AH$62)</f>
        <v>0</v>
      </c>
      <c r="V14" s="88">
        <f t="shared" si="1"/>
        <v>0</v>
      </c>
      <c r="W14" s="194">
        <f>MAX(AT23:AT62)</f>
        <v>0</v>
      </c>
      <c r="X14" s="200">
        <f>MAX(AT23:AT62)</f>
        <v>0</v>
      </c>
      <c r="Y14" s="138">
        <f>IF(ISERROR(BH39/O14),0,BH39/O14)</f>
        <v>0</v>
      </c>
      <c r="Z14" s="206">
        <f>SUMIF($O$23:$O$62,$BF27,$AI$23:$AI$62)</f>
        <v>0</v>
      </c>
      <c r="AA14" s="89">
        <f t="shared" si="2"/>
        <v>0</v>
      </c>
      <c r="AD14" s="91" t="s">
        <v>74</v>
      </c>
      <c r="AE14" s="92"/>
      <c r="AF14" s="92"/>
      <c r="AG14" s="92"/>
      <c r="AH14" s="92"/>
      <c r="AI14" s="93">
        <v>0.14583333333333334</v>
      </c>
    </row>
    <row r="15" spans="1:182">
      <c r="G15" s="28"/>
      <c r="L15" s="29"/>
      <c r="N15" s="66" t="s">
        <v>29</v>
      </c>
      <c r="O15" s="15">
        <f>SUMIF($O$23:$O$62,$BF28,$AD$23:$AD$62)</f>
        <v>0</v>
      </c>
      <c r="P15" s="58">
        <f>MAX(AK23:AK62)</f>
        <v>0</v>
      </c>
      <c r="Q15" s="18">
        <f>IF(O15=0,0,MIN(AP23:AP62))</f>
        <v>0</v>
      </c>
      <c r="R15" s="97">
        <f>SUMIF($O$23:$O$62,$BF28,$T$23:$T$62)</f>
        <v>0</v>
      </c>
      <c r="S15" s="98">
        <f t="shared" si="0"/>
        <v>0</v>
      </c>
      <c r="T15" s="63"/>
      <c r="U15" s="107">
        <f>SUMIF($O$23:$O$62,$BF28,$AH$23:$AH$62)</f>
        <v>0</v>
      </c>
      <c r="V15" s="60">
        <f t="shared" si="1"/>
        <v>0</v>
      </c>
      <c r="W15" s="196">
        <f>MAX(AU23:AU62)</f>
        <v>0</v>
      </c>
      <c r="X15" s="202">
        <f>MAX(AZ23:AZ62)</f>
        <v>0</v>
      </c>
      <c r="Y15" s="21">
        <f t="shared" ref="Y15:Y17" si="4">IF(ISERROR(BH40/O15),0,BH40/O15)</f>
        <v>0</v>
      </c>
      <c r="Z15" s="208">
        <f>SUMIF($O$23:$O$62,$BF28,$AI$23:$AI$62)</f>
        <v>0</v>
      </c>
      <c r="AA15" s="53">
        <f t="shared" si="2"/>
        <v>0</v>
      </c>
      <c r="AD15" s="71" t="s">
        <v>75</v>
      </c>
      <c r="AE15" s="12"/>
      <c r="AF15" s="12"/>
      <c r="AG15" s="12"/>
      <c r="AH15" s="12"/>
      <c r="AI15" s="70">
        <v>0.15277777777777776</v>
      </c>
    </row>
    <row r="16" spans="1:182">
      <c r="G16" s="28"/>
      <c r="L16" s="29"/>
      <c r="N16" s="66" t="s">
        <v>30</v>
      </c>
      <c r="O16" s="15">
        <f>SUMIF($O$23:$O$62,$BF29,$AD$23:$AD$62)</f>
        <v>12</v>
      </c>
      <c r="P16" s="58">
        <f>MAX(AL23:AL62)</f>
        <v>0.19236111111111126</v>
      </c>
      <c r="Q16" s="18">
        <f>IF(O16=0,0,MIN(AQ23:AQ62))</f>
        <v>0.15902777777777777</v>
      </c>
      <c r="R16" s="97">
        <f>SUMIF($O$23:$O$62,$BF29,$T$23:$T$62)</f>
        <v>2.1506944444444454</v>
      </c>
      <c r="S16" s="98">
        <f t="shared" si="0"/>
        <v>0.17922453703703711</v>
      </c>
      <c r="T16" s="63"/>
      <c r="U16" s="107">
        <f>SUMIF($O$23:$O$62,$BF29,$AH$23:$AH$62)</f>
        <v>11</v>
      </c>
      <c r="V16" s="60">
        <f t="shared" si="1"/>
        <v>0.91666666666666663</v>
      </c>
      <c r="W16" s="196">
        <f>MAX(AV23:AV62)</f>
        <v>1.041666666666663E-2</v>
      </c>
      <c r="X16" s="202">
        <f>MAX(BA23:BA62)</f>
        <v>5.5555555555555358E-3</v>
      </c>
      <c r="Y16" s="21">
        <f t="shared" si="4"/>
        <v>6.9444444444444198E-4</v>
      </c>
      <c r="Z16" s="208">
        <f>SUMIF($O$23:$O$62,$BF29,$AI$23:$AI$62)</f>
        <v>1</v>
      </c>
      <c r="AA16" s="53">
        <f t="shared" si="2"/>
        <v>8.3333333333333329E-2</v>
      </c>
      <c r="AD16" s="71" t="s">
        <v>76</v>
      </c>
      <c r="AE16" s="12"/>
      <c r="AF16" s="12"/>
      <c r="AG16" s="12"/>
      <c r="AH16" s="12"/>
      <c r="AI16" s="70">
        <v>0.15972222222222224</v>
      </c>
    </row>
    <row r="17" spans="7:60" ht="15.75" thickBot="1">
      <c r="G17" s="32"/>
      <c r="H17" s="154"/>
      <c r="I17" s="33"/>
      <c r="J17" s="33"/>
      <c r="K17" s="33"/>
      <c r="L17" s="34"/>
      <c r="N17" s="67" t="s">
        <v>31</v>
      </c>
      <c r="O17" s="57">
        <f>SUMIF($O$23:$O$62,$BF30,$AD$23:$AD$62)</f>
        <v>12</v>
      </c>
      <c r="P17" s="59">
        <f>MAX(AM23:AM62)</f>
        <v>0.20694444444444454</v>
      </c>
      <c r="Q17" s="96">
        <f>IF(O17=0,0,MIN(AR23:AR62))</f>
        <v>0.15972222222222215</v>
      </c>
      <c r="R17" s="103">
        <f>SUMIF($O$23:$O$62,$BF30,$T$23:$T$62)</f>
        <v>2.1840277777777786</v>
      </c>
      <c r="S17" s="104">
        <f t="shared" si="0"/>
        <v>0.18200231481481488</v>
      </c>
      <c r="T17" s="106"/>
      <c r="U17" s="110">
        <f>SUMIF($O$23:$O$62,$BF30,$AH$23:$AH$62)</f>
        <v>10</v>
      </c>
      <c r="V17" s="61">
        <f t="shared" si="1"/>
        <v>0.83333333333333337</v>
      </c>
      <c r="W17" s="197">
        <f>MAX(AW23:AW62)</f>
        <v>1.9444444444444375E-2</v>
      </c>
      <c r="X17" s="203">
        <f>MAX(BB23:BB62)</f>
        <v>1.4583333333333282E-2</v>
      </c>
      <c r="Y17" s="163">
        <f t="shared" si="4"/>
        <v>3.7037037037037277E-3</v>
      </c>
      <c r="Z17" s="209">
        <f>SUMIF($O$23:$O$62,$BF30,$AI$23:$AI$62)</f>
        <v>5</v>
      </c>
      <c r="AA17" s="56">
        <f t="shared" si="2"/>
        <v>0.41666666666666669</v>
      </c>
      <c r="AD17" s="72" t="s">
        <v>77</v>
      </c>
      <c r="AE17" s="33"/>
      <c r="AF17" s="33"/>
      <c r="AG17" s="33"/>
      <c r="AH17" s="33"/>
      <c r="AI17" s="73">
        <v>0.17361111111111113</v>
      </c>
    </row>
    <row r="18" spans="7:60" ht="15.75" thickTop="1">
      <c r="G18" s="14"/>
      <c r="AD18"/>
    </row>
    <row r="19" spans="7:60" ht="15.75" thickBot="1"/>
    <row r="20" spans="7:60" ht="15.75" thickTop="1">
      <c r="G20" s="259" t="s">
        <v>36</v>
      </c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1"/>
      <c r="AD20" s="74" t="s">
        <v>89</v>
      </c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6"/>
    </row>
    <row r="21" spans="7:60">
      <c r="G21" s="244" t="s">
        <v>20</v>
      </c>
      <c r="H21" s="242"/>
      <c r="I21" s="242"/>
      <c r="J21" s="242"/>
      <c r="K21" s="241" t="s">
        <v>21</v>
      </c>
      <c r="L21" s="242"/>
      <c r="M21" s="242"/>
      <c r="N21" s="242"/>
      <c r="O21" s="243"/>
      <c r="P21" s="241" t="s">
        <v>22</v>
      </c>
      <c r="Q21" s="242"/>
      <c r="R21" s="242"/>
      <c r="S21" s="242"/>
      <c r="T21" s="242"/>
      <c r="U21" s="242"/>
      <c r="V21" s="243"/>
      <c r="W21" s="242" t="s">
        <v>23</v>
      </c>
      <c r="X21" s="242"/>
      <c r="Y21" s="242"/>
      <c r="Z21" s="242"/>
      <c r="AA21" s="245"/>
      <c r="AD21" s="244" t="s">
        <v>88</v>
      </c>
      <c r="AE21" s="242"/>
      <c r="AF21" s="242"/>
      <c r="AG21" s="242"/>
      <c r="AH21" s="242"/>
      <c r="AI21" s="242"/>
      <c r="AJ21" s="246" t="s">
        <v>85</v>
      </c>
      <c r="AK21" s="246"/>
      <c r="AL21" s="246"/>
      <c r="AM21" s="246"/>
      <c r="AN21" s="246"/>
      <c r="AO21" s="246" t="s">
        <v>86</v>
      </c>
      <c r="AP21" s="246"/>
      <c r="AQ21" s="246"/>
      <c r="AR21" s="246"/>
      <c r="AS21" s="246"/>
      <c r="AT21" s="246" t="s">
        <v>87</v>
      </c>
      <c r="AU21" s="246"/>
      <c r="AV21" s="246"/>
      <c r="AW21" s="246"/>
      <c r="AX21" s="246"/>
      <c r="AY21" s="246" t="s">
        <v>92</v>
      </c>
      <c r="AZ21" s="246"/>
      <c r="BA21" s="246"/>
      <c r="BB21" s="246"/>
      <c r="BC21" s="246"/>
      <c r="BD21" s="177"/>
      <c r="BE21" s="247" t="s">
        <v>84</v>
      </c>
      <c r="BF21" s="247"/>
      <c r="BG21" s="247"/>
      <c r="BH21" s="248"/>
    </row>
    <row r="22" spans="7:60" ht="30">
      <c r="G22" s="121" t="s">
        <v>9</v>
      </c>
      <c r="H22" s="122" t="s">
        <v>10</v>
      </c>
      <c r="I22" s="122" t="s">
        <v>11</v>
      </c>
      <c r="J22" s="123" t="s">
        <v>12</v>
      </c>
      <c r="K22" s="124" t="s">
        <v>13</v>
      </c>
      <c r="L22" s="122" t="s">
        <v>14</v>
      </c>
      <c r="M22" s="122" t="s">
        <v>15</v>
      </c>
      <c r="N22" s="122" t="s">
        <v>16</v>
      </c>
      <c r="O22" s="125" t="s">
        <v>17</v>
      </c>
      <c r="P22" s="124" t="s">
        <v>0</v>
      </c>
      <c r="Q22" s="123" t="s">
        <v>1</v>
      </c>
      <c r="R22" s="126" t="s">
        <v>2</v>
      </c>
      <c r="S22" s="127" t="s">
        <v>3</v>
      </c>
      <c r="T22" s="128" t="s">
        <v>4</v>
      </c>
      <c r="U22" s="129" t="s">
        <v>40</v>
      </c>
      <c r="V22" s="125" t="s">
        <v>37</v>
      </c>
      <c r="W22" s="129" t="s">
        <v>5</v>
      </c>
      <c r="X22" s="122" t="s">
        <v>6</v>
      </c>
      <c r="Y22" s="128" t="s">
        <v>41</v>
      </c>
      <c r="Z22" s="122" t="s">
        <v>38</v>
      </c>
      <c r="AA22" s="130" t="s">
        <v>39</v>
      </c>
      <c r="AD22" s="121" t="s">
        <v>24</v>
      </c>
      <c r="AE22" s="122" t="s">
        <v>25</v>
      </c>
      <c r="AF22" s="122" t="s">
        <v>26</v>
      </c>
      <c r="AG22" s="122" t="s">
        <v>27</v>
      </c>
      <c r="AH22" s="122" t="s">
        <v>34</v>
      </c>
      <c r="AI22" s="123" t="s">
        <v>35</v>
      </c>
      <c r="AJ22" s="124">
        <v>1</v>
      </c>
      <c r="AK22" s="122">
        <v>2</v>
      </c>
      <c r="AL22" s="122">
        <v>3</v>
      </c>
      <c r="AM22" s="122">
        <v>4</v>
      </c>
      <c r="AN22" s="125" t="s">
        <v>42</v>
      </c>
      <c r="AO22" s="129">
        <v>1</v>
      </c>
      <c r="AP22" s="122">
        <v>2</v>
      </c>
      <c r="AQ22" s="122">
        <v>3</v>
      </c>
      <c r="AR22" s="122">
        <v>4</v>
      </c>
      <c r="AS22" s="123" t="s">
        <v>42</v>
      </c>
      <c r="AT22" s="124">
        <v>1</v>
      </c>
      <c r="AU22" s="122">
        <v>2</v>
      </c>
      <c r="AV22" s="122">
        <v>3</v>
      </c>
      <c r="AW22" s="122">
        <v>4</v>
      </c>
      <c r="AX22" s="125" t="s">
        <v>42</v>
      </c>
      <c r="AY22" s="129">
        <v>1</v>
      </c>
      <c r="AZ22" s="122">
        <v>2</v>
      </c>
      <c r="BA22" s="122">
        <v>3</v>
      </c>
      <c r="BB22" s="122">
        <v>4</v>
      </c>
      <c r="BC22" s="123" t="s">
        <v>42</v>
      </c>
      <c r="BD22" s="178"/>
      <c r="BE22" s="11"/>
      <c r="BF22" s="11"/>
      <c r="BG22" s="11"/>
      <c r="BH22" s="35"/>
    </row>
    <row r="23" spans="7:60">
      <c r="G23" s="131" t="s">
        <v>7</v>
      </c>
      <c r="H23" s="87">
        <f>SUM(I$23:I23)*I23</f>
        <v>1</v>
      </c>
      <c r="I23" s="87">
        <f>SUM(AD$23:AD23)*AD23</f>
        <v>1</v>
      </c>
      <c r="J23" s="132">
        <f>AI9</f>
        <v>0.31736111111111115</v>
      </c>
      <c r="K23" s="133" t="s">
        <v>129</v>
      </c>
      <c r="L23" s="134" t="s">
        <v>130</v>
      </c>
      <c r="M23" s="134" t="s">
        <v>131</v>
      </c>
      <c r="N23" s="134" t="s">
        <v>132</v>
      </c>
      <c r="O23" s="135">
        <f>COUNTA(K23:N23)</f>
        <v>4</v>
      </c>
      <c r="P23" s="136">
        <v>0.39444444444444443</v>
      </c>
      <c r="Q23" s="94">
        <f>IF(OR(O23=0,P23=0),0,P23-J23)</f>
        <v>7.7083333333333282E-2</v>
      </c>
      <c r="R23" s="137">
        <v>0.4770833333333333</v>
      </c>
      <c r="S23" s="138">
        <f>IF(OR(O23=0,R23=0),0,R23-P23)</f>
        <v>8.2638888888888873E-2</v>
      </c>
      <c r="T23" s="139">
        <f>IF(OR(O23=0,R23=0),0,R23-J23)</f>
        <v>0.15972222222222215</v>
      </c>
      <c r="U23" s="140">
        <f t="shared" ref="U23:U62" si="5">IF(ISERROR(INDEX($AI$14:$AI$17,MATCH(O23,$BF$27:$BF$30,))),0,INDEX($AI$14:$AI$17,MATCH(O23,$BF$27:$BF$30,)))</f>
        <v>0.17361111111111113</v>
      </c>
      <c r="V23" s="184" t="str">
        <f t="shared" ref="V23:V62" si="6">IF(T23&gt;U23,$BF$24,$BF$25)</f>
        <v>OK</v>
      </c>
      <c r="W23" s="141"/>
      <c r="X23" s="142"/>
      <c r="Y23" s="143"/>
      <c r="Z23" s="144"/>
      <c r="AA23" s="188"/>
      <c r="AD23" s="131">
        <f>IF(O23=0,0,1)</f>
        <v>1</v>
      </c>
      <c r="AE23" s="142"/>
      <c r="AF23" s="142"/>
      <c r="AG23" s="142"/>
      <c r="AH23" s="87">
        <f t="shared" ref="AH23:AH62" si="7">IF(V23=$BF$24,1,0)</f>
        <v>0</v>
      </c>
      <c r="AI23" s="84">
        <f t="shared" ref="AI23:AI62" si="8">IF(AA23=$BF$24,1,0)</f>
        <v>0</v>
      </c>
      <c r="AJ23" s="85">
        <f t="shared" ref="AJ23:AM42" si="9">IF($O23=AJ$22,$T23,0)</f>
        <v>0</v>
      </c>
      <c r="AK23" s="86">
        <f t="shared" si="9"/>
        <v>0</v>
      </c>
      <c r="AL23" s="86">
        <f t="shared" si="9"/>
        <v>0</v>
      </c>
      <c r="AM23" s="86">
        <f t="shared" si="9"/>
        <v>0.15972222222222215</v>
      </c>
      <c r="AN23" s="170">
        <f>T23</f>
        <v>0.15972222222222215</v>
      </c>
      <c r="AO23" s="168">
        <f t="shared" ref="AO23:AO62" si="10">IF(AJ23=0,$BF$23,AJ23)</f>
        <v>0.83333333333333337</v>
      </c>
      <c r="AP23" s="86">
        <f t="shared" ref="AP23:AP62" si="11">IF(AK23=0,$BF$23,AK23)</f>
        <v>0.83333333333333337</v>
      </c>
      <c r="AQ23" s="86">
        <f t="shared" ref="AQ23:AQ62" si="12">IF(AL23=0,$BF$23,AL23)</f>
        <v>0.83333333333333337</v>
      </c>
      <c r="AR23" s="86">
        <f t="shared" ref="AR23:AR62" si="13">IF(AM23=0,$BF$23,AM23)</f>
        <v>0.15972222222222215</v>
      </c>
      <c r="AS23" s="94">
        <f t="shared" ref="AS23:AS62" si="14">IF(AN23=0,$BF$23,AN23)</f>
        <v>0.15972222222222215</v>
      </c>
      <c r="AT23" s="85">
        <f>IF($O23=AT$22,$X23,0)</f>
        <v>0</v>
      </c>
      <c r="AU23" s="86">
        <f t="shared" ref="AU23:AW38" si="15">IF($O23=AU$22,$X23,0)</f>
        <v>0</v>
      </c>
      <c r="AV23" s="86">
        <f t="shared" si="15"/>
        <v>0</v>
      </c>
      <c r="AW23" s="86">
        <f t="shared" si="15"/>
        <v>0</v>
      </c>
      <c r="AX23" s="170">
        <f>X23</f>
        <v>0</v>
      </c>
      <c r="AY23" s="168">
        <f>IF($O23=AY$22,$Y23,0)</f>
        <v>0</v>
      </c>
      <c r="AZ23" s="86">
        <f t="shared" ref="AZ23:BB38" si="16">IF($O23=AZ$22,$Y23,0)</f>
        <v>0</v>
      </c>
      <c r="BA23" s="86">
        <f t="shared" si="16"/>
        <v>0</v>
      </c>
      <c r="BB23" s="86">
        <f t="shared" si="16"/>
        <v>0</v>
      </c>
      <c r="BC23" s="94">
        <f>Y23</f>
        <v>0</v>
      </c>
      <c r="BD23" s="178"/>
      <c r="BE23" s="176" t="s">
        <v>56</v>
      </c>
      <c r="BF23" s="68">
        <v>0.83333333333333337</v>
      </c>
      <c r="BG23" s="11"/>
      <c r="BH23" s="77">
        <f>SUM(AX23:AX62)</f>
        <v>0.15555555555555545</v>
      </c>
    </row>
    <row r="24" spans="7:60">
      <c r="G24" s="30" t="s">
        <v>7</v>
      </c>
      <c r="H24" s="3">
        <f>H23+1</f>
        <v>2</v>
      </c>
      <c r="I24" s="3">
        <f>SUM(AD$23:AD24)*AD24</f>
        <v>2</v>
      </c>
      <c r="J24" s="23">
        <f t="shared" ref="J24:J42" si="17">J23+$AI$11</f>
        <v>0.32222222222222224</v>
      </c>
      <c r="K24" s="44" t="s">
        <v>129</v>
      </c>
      <c r="L24" s="45" t="s">
        <v>130</v>
      </c>
      <c r="M24" s="45" t="s">
        <v>131</v>
      </c>
      <c r="N24" s="45" t="s">
        <v>132</v>
      </c>
      <c r="O24" s="25">
        <f>COUNTA(K24:N24)</f>
        <v>4</v>
      </c>
      <c r="P24" s="27">
        <v>0.39999999999999997</v>
      </c>
      <c r="Q24" s="18">
        <f>IF(OR(O24=0,P24=0),0,P24-J24)</f>
        <v>7.7777777777777724E-2</v>
      </c>
      <c r="R24" s="48">
        <v>0.48194444444444445</v>
      </c>
      <c r="S24" s="21">
        <f>IF(OR(O24=0,R24=0),0,R24-P24)</f>
        <v>8.1944444444444486E-2</v>
      </c>
      <c r="T24" s="39">
        <f t="shared" ref="T24:T62" si="18">IF(OR(O24=0,R24=0),0,R24-J24)</f>
        <v>0.15972222222222221</v>
      </c>
      <c r="U24" s="41">
        <f t="shared" si="5"/>
        <v>0.17361111111111113</v>
      </c>
      <c r="V24" s="185" t="str">
        <f t="shared" si="6"/>
        <v>OK</v>
      </c>
      <c r="W24" s="16">
        <f>IF(AE24=0,0,IF(J24-AF24&lt;0,0,J24-AF24)*AD24)</f>
        <v>4.8611111111110938E-3</v>
      </c>
      <c r="X24" s="4">
        <f>IF(AE24=0,0,IF(R24-AG24&lt;0,0,R24-AG24)*AD24)</f>
        <v>4.8611111111111494E-3</v>
      </c>
      <c r="Y24" s="39">
        <f>IF(X24-W24&lt;0,0,X24-W24)</f>
        <v>5.5511151231257827E-17</v>
      </c>
      <c r="Z24" s="13">
        <f t="shared" ref="Z24:Z42" si="19">$BF$32*AD24</f>
        <v>2.0833333333333329E-3</v>
      </c>
      <c r="AA24" s="189" t="str">
        <f t="shared" ref="AA24:AA42" si="20">IF(Y24&gt;Z24,$BF$24,$BF$25)</f>
        <v>OK</v>
      </c>
      <c r="AB24" s="2"/>
      <c r="AD24" s="30">
        <f t="shared" ref="AD24:AD54" si="21">IF(O24=0,0,1)</f>
        <v>1</v>
      </c>
      <c r="AE24" s="3">
        <f>IF(I24-1&lt;0,0,I24-1)</f>
        <v>1</v>
      </c>
      <c r="AF24" s="4">
        <f>IF(SUM($AE$24:$AE$42)=0,0,INDEX($J$23:$J$42,MATCH(AE24,$I$23:$I$42,))*AD24)</f>
        <v>0.31736111111111115</v>
      </c>
      <c r="AG24" s="4">
        <f>IF(SUM($AE$24:$AE$42)=0,0,INDEX($R$23:$R$42,MATCH(AE24,$I$23:$I$42,))*AD24)</f>
        <v>0.4770833333333333</v>
      </c>
      <c r="AH24" s="3">
        <f t="shared" si="7"/>
        <v>0</v>
      </c>
      <c r="AI24" s="15">
        <f t="shared" si="8"/>
        <v>0</v>
      </c>
      <c r="AJ24" s="58">
        <f t="shared" si="9"/>
        <v>0</v>
      </c>
      <c r="AK24" s="4">
        <f t="shared" si="9"/>
        <v>0</v>
      </c>
      <c r="AL24" s="4">
        <f t="shared" si="9"/>
        <v>0</v>
      </c>
      <c r="AM24" s="4">
        <f t="shared" si="9"/>
        <v>0.15972222222222221</v>
      </c>
      <c r="AN24" s="171">
        <f t="shared" ref="AN24:AN62" si="22">T24</f>
        <v>0.15972222222222221</v>
      </c>
      <c r="AO24" s="16">
        <f t="shared" si="10"/>
        <v>0.83333333333333337</v>
      </c>
      <c r="AP24" s="4">
        <f t="shared" si="11"/>
        <v>0.83333333333333337</v>
      </c>
      <c r="AQ24" s="4">
        <f t="shared" si="12"/>
        <v>0.83333333333333337</v>
      </c>
      <c r="AR24" s="4">
        <f t="shared" si="13"/>
        <v>0.15972222222222221</v>
      </c>
      <c r="AS24" s="18">
        <f t="shared" si="14"/>
        <v>0.15972222222222221</v>
      </c>
      <c r="AT24" s="58">
        <f t="shared" ref="AT24:AW62" si="23">IF($O24=AT$22,$X24,0)</f>
        <v>0</v>
      </c>
      <c r="AU24" s="4">
        <f t="shared" si="15"/>
        <v>0</v>
      </c>
      <c r="AV24" s="4">
        <f t="shared" si="15"/>
        <v>0</v>
      </c>
      <c r="AW24" s="4">
        <f t="shared" si="15"/>
        <v>4.8611111111111494E-3</v>
      </c>
      <c r="AX24" s="171">
        <f t="shared" ref="AX24:AX62" si="24">X24</f>
        <v>4.8611111111111494E-3</v>
      </c>
      <c r="AY24" s="16">
        <f t="shared" ref="AY24:BB62" si="25">IF($O24=AY$22,$Y24,0)</f>
        <v>0</v>
      </c>
      <c r="AZ24" s="4">
        <f t="shared" si="16"/>
        <v>0</v>
      </c>
      <c r="BA24" s="4">
        <f t="shared" si="16"/>
        <v>0</v>
      </c>
      <c r="BB24" s="4">
        <f t="shared" si="16"/>
        <v>5.5511151231257827E-17</v>
      </c>
      <c r="BC24" s="18">
        <f t="shared" ref="BC24:BC62" si="26">Y24</f>
        <v>5.5511151231257827E-17</v>
      </c>
      <c r="BD24" s="178"/>
      <c r="BE24" s="176" t="s">
        <v>57</v>
      </c>
      <c r="BF24" s="45" t="s">
        <v>18</v>
      </c>
      <c r="BG24" s="11"/>
      <c r="BH24" s="35"/>
    </row>
    <row r="25" spans="7:60">
      <c r="G25" s="30" t="s">
        <v>7</v>
      </c>
      <c r="H25" s="3">
        <f t="shared" ref="H25:H41" si="27">H24+1</f>
        <v>3</v>
      </c>
      <c r="I25" s="3">
        <f>SUM(AD$23:AD25)*AD25</f>
        <v>3</v>
      </c>
      <c r="J25" s="23">
        <f t="shared" si="17"/>
        <v>0.32708333333333334</v>
      </c>
      <c r="K25" s="44" t="s">
        <v>129</v>
      </c>
      <c r="L25" s="45" t="s">
        <v>130</v>
      </c>
      <c r="M25" s="45" t="s">
        <v>131</v>
      </c>
      <c r="N25" s="45"/>
      <c r="O25" s="25">
        <f t="shared" ref="O25:O54" si="28">COUNTA(K25:N25)</f>
        <v>3</v>
      </c>
      <c r="P25" s="27">
        <v>0.40416666666666662</v>
      </c>
      <c r="Q25" s="18">
        <f t="shared" ref="Q25:Q54" si="29">IF(OR(O25=0,P25=0),0,P25-J25)</f>
        <v>7.7083333333333282E-2</v>
      </c>
      <c r="R25" s="48">
        <v>0.4861111111111111</v>
      </c>
      <c r="S25" s="21">
        <f t="shared" ref="S25:S54" si="30">IF(OR(O25=0,R25=0),0,R25-P25)</f>
        <v>8.1944444444444486E-2</v>
      </c>
      <c r="T25" s="39">
        <f t="shared" si="18"/>
        <v>0.15902777777777777</v>
      </c>
      <c r="U25" s="41">
        <f t="shared" si="5"/>
        <v>0.15972222222222224</v>
      </c>
      <c r="V25" s="185" t="str">
        <f t="shared" si="6"/>
        <v>OK</v>
      </c>
      <c r="W25" s="16">
        <f t="shared" ref="W25:W42" si="31">IF(AE25=0,0,IF(J25-AF25&lt;0,0,J25-AF25)*AD25)</f>
        <v>4.8611111111110938E-3</v>
      </c>
      <c r="X25" s="4">
        <f t="shared" ref="X25:X42" si="32">IF(AE25=0,0,IF(R25-AG25&lt;0,0,R25-AG25)*AD25)</f>
        <v>4.1666666666666519E-3</v>
      </c>
      <c r="Y25" s="39">
        <f t="shared" ref="Y25:Y42" si="33">IF(X25-W25&lt;0,0,X25-W25)</f>
        <v>0</v>
      </c>
      <c r="Z25" s="13">
        <f t="shared" si="19"/>
        <v>2.0833333333333329E-3</v>
      </c>
      <c r="AA25" s="189" t="str">
        <f t="shared" si="20"/>
        <v>OK</v>
      </c>
      <c r="AD25" s="30">
        <f t="shared" si="21"/>
        <v>1</v>
      </c>
      <c r="AE25" s="3">
        <f t="shared" ref="AE25:AE42" si="34">IF(I25-1&lt;0,0,I25-1)</f>
        <v>2</v>
      </c>
      <c r="AF25" s="4">
        <f t="shared" ref="AF25:AF42" si="35">IF(SUM($AE$24:$AE$42)=0,0,INDEX($J$23:$J$42,MATCH(AE25,$I$23:$I$42,))*AD25)</f>
        <v>0.32222222222222224</v>
      </c>
      <c r="AG25" s="4">
        <f t="shared" ref="AG25:AG42" si="36">IF(SUM($AE$24:$AE$42)=0,0,INDEX($R$23:$R$42,MATCH(AE25,$I$23:$I$42,))*AD25)</f>
        <v>0.48194444444444445</v>
      </c>
      <c r="AH25" s="3">
        <f t="shared" si="7"/>
        <v>0</v>
      </c>
      <c r="AI25" s="15">
        <f t="shared" si="8"/>
        <v>0</v>
      </c>
      <c r="AJ25" s="58">
        <f t="shared" si="9"/>
        <v>0</v>
      </c>
      <c r="AK25" s="4">
        <f t="shared" si="9"/>
        <v>0</v>
      </c>
      <c r="AL25" s="4">
        <f t="shared" si="9"/>
        <v>0.15902777777777777</v>
      </c>
      <c r="AM25" s="4">
        <f t="shared" si="9"/>
        <v>0</v>
      </c>
      <c r="AN25" s="171">
        <f t="shared" si="22"/>
        <v>0.15902777777777777</v>
      </c>
      <c r="AO25" s="16">
        <f t="shared" si="10"/>
        <v>0.83333333333333337</v>
      </c>
      <c r="AP25" s="4">
        <f t="shared" si="11"/>
        <v>0.83333333333333337</v>
      </c>
      <c r="AQ25" s="4">
        <f t="shared" si="12"/>
        <v>0.15902777777777777</v>
      </c>
      <c r="AR25" s="4">
        <f t="shared" si="13"/>
        <v>0.83333333333333337</v>
      </c>
      <c r="AS25" s="18">
        <f t="shared" si="14"/>
        <v>0.15902777777777777</v>
      </c>
      <c r="AT25" s="58">
        <f t="shared" si="23"/>
        <v>0</v>
      </c>
      <c r="AU25" s="4">
        <f t="shared" si="15"/>
        <v>0</v>
      </c>
      <c r="AV25" s="4">
        <f t="shared" si="15"/>
        <v>4.1666666666666519E-3</v>
      </c>
      <c r="AW25" s="4">
        <f t="shared" si="15"/>
        <v>0</v>
      </c>
      <c r="AX25" s="171">
        <f t="shared" si="24"/>
        <v>4.1666666666666519E-3</v>
      </c>
      <c r="AY25" s="16">
        <f t="shared" si="25"/>
        <v>0</v>
      </c>
      <c r="AZ25" s="4">
        <f t="shared" si="16"/>
        <v>0</v>
      </c>
      <c r="BA25" s="4">
        <f t="shared" si="16"/>
        <v>0</v>
      </c>
      <c r="BB25" s="4">
        <f t="shared" si="16"/>
        <v>0</v>
      </c>
      <c r="BC25" s="18">
        <f t="shared" si="26"/>
        <v>0</v>
      </c>
      <c r="BD25" s="178"/>
      <c r="BE25" s="176" t="s">
        <v>58</v>
      </c>
      <c r="BF25" s="45" t="s">
        <v>19</v>
      </c>
      <c r="BG25" s="11"/>
      <c r="BH25" s="77">
        <f>SUM(AX23:AX42)</f>
        <v>0.10555555555555551</v>
      </c>
    </row>
    <row r="26" spans="7:60">
      <c r="G26" s="30" t="s">
        <v>7</v>
      </c>
      <c r="H26" s="3">
        <f t="shared" si="27"/>
        <v>4</v>
      </c>
      <c r="I26" s="3">
        <f>SUM(AD$23:AD26)*AD26</f>
        <v>4</v>
      </c>
      <c r="J26" s="23">
        <f t="shared" si="17"/>
        <v>0.33194444444444443</v>
      </c>
      <c r="K26" s="44" t="s">
        <v>129</v>
      </c>
      <c r="L26" s="45" t="s">
        <v>130</v>
      </c>
      <c r="M26" s="45" t="s">
        <v>131</v>
      </c>
      <c r="N26" s="45"/>
      <c r="O26" s="25">
        <f t="shared" si="28"/>
        <v>3</v>
      </c>
      <c r="P26" s="27">
        <v>0.40972222222222227</v>
      </c>
      <c r="Q26" s="18">
        <f t="shared" si="29"/>
        <v>7.7777777777777835E-2</v>
      </c>
      <c r="R26" s="48">
        <v>0.49652777777777773</v>
      </c>
      <c r="S26" s="21">
        <f t="shared" si="30"/>
        <v>8.6805555555555469E-2</v>
      </c>
      <c r="T26" s="39">
        <f t="shared" si="18"/>
        <v>0.1645833333333333</v>
      </c>
      <c r="U26" s="41">
        <f t="shared" si="5"/>
        <v>0.15972222222222224</v>
      </c>
      <c r="V26" s="185" t="str">
        <f t="shared" si="6"/>
        <v>Over</v>
      </c>
      <c r="W26" s="16">
        <f t="shared" si="31"/>
        <v>4.8611111111110938E-3</v>
      </c>
      <c r="X26" s="4">
        <f t="shared" si="32"/>
        <v>1.041666666666663E-2</v>
      </c>
      <c r="Y26" s="39">
        <f t="shared" si="33"/>
        <v>5.5555555555555358E-3</v>
      </c>
      <c r="Z26" s="13">
        <f t="shared" si="19"/>
        <v>2.0833333333333329E-3</v>
      </c>
      <c r="AA26" s="189" t="str">
        <f t="shared" si="20"/>
        <v>Over</v>
      </c>
      <c r="AD26" s="30">
        <f t="shared" si="21"/>
        <v>1</v>
      </c>
      <c r="AE26" s="3">
        <f t="shared" si="34"/>
        <v>3</v>
      </c>
      <c r="AF26" s="4">
        <f t="shared" si="35"/>
        <v>0.32708333333333334</v>
      </c>
      <c r="AG26" s="4">
        <f t="shared" si="36"/>
        <v>0.4861111111111111</v>
      </c>
      <c r="AH26" s="3">
        <f t="shared" si="7"/>
        <v>1</v>
      </c>
      <c r="AI26" s="15">
        <f t="shared" si="8"/>
        <v>1</v>
      </c>
      <c r="AJ26" s="58">
        <f t="shared" si="9"/>
        <v>0</v>
      </c>
      <c r="AK26" s="4">
        <f t="shared" si="9"/>
        <v>0</v>
      </c>
      <c r="AL26" s="4">
        <f t="shared" si="9"/>
        <v>0.1645833333333333</v>
      </c>
      <c r="AM26" s="4">
        <f t="shared" si="9"/>
        <v>0</v>
      </c>
      <c r="AN26" s="171">
        <f t="shared" si="22"/>
        <v>0.1645833333333333</v>
      </c>
      <c r="AO26" s="16">
        <f t="shared" si="10"/>
        <v>0.83333333333333337</v>
      </c>
      <c r="AP26" s="4">
        <f t="shared" si="11"/>
        <v>0.83333333333333337</v>
      </c>
      <c r="AQ26" s="4">
        <f t="shared" si="12"/>
        <v>0.1645833333333333</v>
      </c>
      <c r="AR26" s="4">
        <f t="shared" si="13"/>
        <v>0.83333333333333337</v>
      </c>
      <c r="AS26" s="18">
        <f t="shared" si="14"/>
        <v>0.1645833333333333</v>
      </c>
      <c r="AT26" s="58">
        <f t="shared" si="23"/>
        <v>0</v>
      </c>
      <c r="AU26" s="4">
        <f t="shared" si="15"/>
        <v>0</v>
      </c>
      <c r="AV26" s="4">
        <f t="shared" si="15"/>
        <v>1.041666666666663E-2</v>
      </c>
      <c r="AW26" s="4">
        <f t="shared" si="15"/>
        <v>0</v>
      </c>
      <c r="AX26" s="171">
        <f t="shared" si="24"/>
        <v>1.041666666666663E-2</v>
      </c>
      <c r="AY26" s="16">
        <f t="shared" si="25"/>
        <v>0</v>
      </c>
      <c r="AZ26" s="4">
        <f t="shared" si="16"/>
        <v>0</v>
      </c>
      <c r="BA26" s="4">
        <f t="shared" si="16"/>
        <v>5.5555555555555358E-3</v>
      </c>
      <c r="BB26" s="4">
        <f t="shared" si="16"/>
        <v>0</v>
      </c>
      <c r="BC26" s="18">
        <f t="shared" si="26"/>
        <v>5.5555555555555358E-3</v>
      </c>
      <c r="BD26" s="178"/>
      <c r="BE26" s="176" t="s">
        <v>59</v>
      </c>
      <c r="BF26" s="11"/>
      <c r="BG26" s="11"/>
      <c r="BH26" s="77">
        <f>SUM(AX43:AX62)</f>
        <v>4.9999999999999933E-2</v>
      </c>
    </row>
    <row r="27" spans="7:60">
      <c r="G27" s="30" t="s">
        <v>7</v>
      </c>
      <c r="H27" s="3">
        <f t="shared" si="27"/>
        <v>5</v>
      </c>
      <c r="I27" s="3">
        <f>SUM(AD$23:AD27)*AD27</f>
        <v>5</v>
      </c>
      <c r="J27" s="23">
        <f t="shared" si="17"/>
        <v>0.33680555555555552</v>
      </c>
      <c r="K27" s="44" t="s">
        <v>129</v>
      </c>
      <c r="L27" s="45" t="s">
        <v>130</v>
      </c>
      <c r="M27" s="45" t="s">
        <v>131</v>
      </c>
      <c r="N27" s="45" t="s">
        <v>132</v>
      </c>
      <c r="O27" s="25">
        <f t="shared" si="28"/>
        <v>4</v>
      </c>
      <c r="P27" s="27">
        <v>0.41805555555555557</v>
      </c>
      <c r="Q27" s="18">
        <f t="shared" si="29"/>
        <v>8.1250000000000044E-2</v>
      </c>
      <c r="R27" s="48">
        <v>0.51111111111111118</v>
      </c>
      <c r="S27" s="21">
        <f t="shared" si="30"/>
        <v>9.3055555555555614E-2</v>
      </c>
      <c r="T27" s="39">
        <f t="shared" si="18"/>
        <v>0.17430555555555566</v>
      </c>
      <c r="U27" s="41">
        <f t="shared" si="5"/>
        <v>0.17361111111111113</v>
      </c>
      <c r="V27" s="185" t="str">
        <f t="shared" si="6"/>
        <v>Over</v>
      </c>
      <c r="W27" s="16">
        <f t="shared" si="31"/>
        <v>4.8611111111110938E-3</v>
      </c>
      <c r="X27" s="4">
        <f t="shared" si="32"/>
        <v>1.4583333333333448E-2</v>
      </c>
      <c r="Y27" s="39">
        <f t="shared" si="33"/>
        <v>9.7222222222223542E-3</v>
      </c>
      <c r="Z27" s="13">
        <f t="shared" si="19"/>
        <v>2.0833333333333329E-3</v>
      </c>
      <c r="AA27" s="189" t="str">
        <f t="shared" si="20"/>
        <v>Over</v>
      </c>
      <c r="AD27" s="30">
        <f t="shared" si="21"/>
        <v>1</v>
      </c>
      <c r="AE27" s="3">
        <f t="shared" si="34"/>
        <v>4</v>
      </c>
      <c r="AF27" s="4">
        <f t="shared" si="35"/>
        <v>0.33194444444444443</v>
      </c>
      <c r="AG27" s="4">
        <f t="shared" si="36"/>
        <v>0.49652777777777773</v>
      </c>
      <c r="AH27" s="3">
        <f t="shared" si="7"/>
        <v>1</v>
      </c>
      <c r="AI27" s="15">
        <f t="shared" si="8"/>
        <v>1</v>
      </c>
      <c r="AJ27" s="58">
        <f t="shared" si="9"/>
        <v>0</v>
      </c>
      <c r="AK27" s="4">
        <f t="shared" si="9"/>
        <v>0</v>
      </c>
      <c r="AL27" s="4">
        <f t="shared" si="9"/>
        <v>0</v>
      </c>
      <c r="AM27" s="4">
        <f t="shared" si="9"/>
        <v>0.17430555555555566</v>
      </c>
      <c r="AN27" s="171">
        <f t="shared" si="22"/>
        <v>0.17430555555555566</v>
      </c>
      <c r="AO27" s="16">
        <f t="shared" si="10"/>
        <v>0.83333333333333337</v>
      </c>
      <c r="AP27" s="4">
        <f t="shared" si="11"/>
        <v>0.83333333333333337</v>
      </c>
      <c r="AQ27" s="4">
        <f t="shared" si="12"/>
        <v>0.83333333333333337</v>
      </c>
      <c r="AR27" s="4">
        <f t="shared" si="13"/>
        <v>0.17430555555555566</v>
      </c>
      <c r="AS27" s="18">
        <f t="shared" si="14"/>
        <v>0.17430555555555566</v>
      </c>
      <c r="AT27" s="58">
        <f t="shared" si="23"/>
        <v>0</v>
      </c>
      <c r="AU27" s="4">
        <f t="shared" si="15"/>
        <v>0</v>
      </c>
      <c r="AV27" s="4">
        <f t="shared" si="15"/>
        <v>0</v>
      </c>
      <c r="AW27" s="4">
        <f t="shared" si="15"/>
        <v>1.4583333333333448E-2</v>
      </c>
      <c r="AX27" s="171">
        <f t="shared" si="24"/>
        <v>1.4583333333333448E-2</v>
      </c>
      <c r="AY27" s="16">
        <f t="shared" si="25"/>
        <v>0</v>
      </c>
      <c r="AZ27" s="4">
        <f t="shared" si="16"/>
        <v>0</v>
      </c>
      <c r="BA27" s="4">
        <f t="shared" si="16"/>
        <v>0</v>
      </c>
      <c r="BB27" s="4">
        <f t="shared" si="16"/>
        <v>9.7222222222223542E-3</v>
      </c>
      <c r="BC27" s="18">
        <f t="shared" si="26"/>
        <v>9.7222222222223542E-3</v>
      </c>
      <c r="BD27" s="178"/>
      <c r="BE27" s="176" t="s">
        <v>60</v>
      </c>
      <c r="BF27" s="12">
        <v>1</v>
      </c>
      <c r="BG27" s="11"/>
      <c r="BH27" s="35"/>
    </row>
    <row r="28" spans="7:60">
      <c r="G28" s="30" t="s">
        <v>7</v>
      </c>
      <c r="H28" s="3">
        <f t="shared" si="27"/>
        <v>6</v>
      </c>
      <c r="I28" s="3">
        <f>SUM(AD$23:AD28)*AD28</f>
        <v>6</v>
      </c>
      <c r="J28" s="23">
        <f t="shared" si="17"/>
        <v>0.34166666666666662</v>
      </c>
      <c r="K28" s="44" t="s">
        <v>129</v>
      </c>
      <c r="L28" s="45" t="s">
        <v>130</v>
      </c>
      <c r="M28" s="45" t="s">
        <v>131</v>
      </c>
      <c r="N28" s="45" t="s">
        <v>132</v>
      </c>
      <c r="O28" s="25">
        <f t="shared" si="28"/>
        <v>4</v>
      </c>
      <c r="P28" s="27">
        <v>0.42499999999999999</v>
      </c>
      <c r="Q28" s="18">
        <f t="shared" si="29"/>
        <v>8.333333333333337E-2</v>
      </c>
      <c r="R28" s="48">
        <v>0.51874999999999993</v>
      </c>
      <c r="S28" s="21">
        <f t="shared" si="30"/>
        <v>9.3749999999999944E-2</v>
      </c>
      <c r="T28" s="39">
        <f t="shared" si="18"/>
        <v>0.17708333333333331</v>
      </c>
      <c r="U28" s="41">
        <f t="shared" si="5"/>
        <v>0.17361111111111113</v>
      </c>
      <c r="V28" s="185" t="str">
        <f t="shared" si="6"/>
        <v>Over</v>
      </c>
      <c r="W28" s="16">
        <f t="shared" si="31"/>
        <v>4.8611111111110938E-3</v>
      </c>
      <c r="X28" s="4">
        <f t="shared" si="32"/>
        <v>7.6388888888887507E-3</v>
      </c>
      <c r="Y28" s="39">
        <f t="shared" si="33"/>
        <v>2.7777777777776569E-3</v>
      </c>
      <c r="Z28" s="13">
        <f t="shared" si="19"/>
        <v>2.0833333333333329E-3</v>
      </c>
      <c r="AA28" s="189" t="str">
        <f t="shared" si="20"/>
        <v>Over</v>
      </c>
      <c r="AD28" s="30">
        <f t="shared" si="21"/>
        <v>1</v>
      </c>
      <c r="AE28" s="3">
        <f t="shared" si="34"/>
        <v>5</v>
      </c>
      <c r="AF28" s="4">
        <f t="shared" si="35"/>
        <v>0.33680555555555552</v>
      </c>
      <c r="AG28" s="4">
        <f t="shared" si="36"/>
        <v>0.51111111111111118</v>
      </c>
      <c r="AH28" s="3">
        <f t="shared" si="7"/>
        <v>1</v>
      </c>
      <c r="AI28" s="15">
        <f t="shared" si="8"/>
        <v>1</v>
      </c>
      <c r="AJ28" s="58">
        <f t="shared" si="9"/>
        <v>0</v>
      </c>
      <c r="AK28" s="4">
        <f t="shared" si="9"/>
        <v>0</v>
      </c>
      <c r="AL28" s="4">
        <f t="shared" si="9"/>
        <v>0</v>
      </c>
      <c r="AM28" s="4">
        <f t="shared" si="9"/>
        <v>0.17708333333333331</v>
      </c>
      <c r="AN28" s="171">
        <f t="shared" si="22"/>
        <v>0.17708333333333331</v>
      </c>
      <c r="AO28" s="16">
        <f t="shared" si="10"/>
        <v>0.83333333333333337</v>
      </c>
      <c r="AP28" s="4">
        <f t="shared" si="11"/>
        <v>0.83333333333333337</v>
      </c>
      <c r="AQ28" s="4">
        <f t="shared" si="12"/>
        <v>0.83333333333333337</v>
      </c>
      <c r="AR28" s="4">
        <f t="shared" si="13"/>
        <v>0.17708333333333331</v>
      </c>
      <c r="AS28" s="18">
        <f t="shared" si="14"/>
        <v>0.17708333333333331</v>
      </c>
      <c r="AT28" s="58">
        <f t="shared" si="23"/>
        <v>0</v>
      </c>
      <c r="AU28" s="4">
        <f t="shared" si="15"/>
        <v>0</v>
      </c>
      <c r="AV28" s="4">
        <f t="shared" si="15"/>
        <v>0</v>
      </c>
      <c r="AW28" s="4">
        <f t="shared" si="15"/>
        <v>7.6388888888887507E-3</v>
      </c>
      <c r="AX28" s="171">
        <f t="shared" si="24"/>
        <v>7.6388888888887507E-3</v>
      </c>
      <c r="AY28" s="16">
        <f t="shared" si="25"/>
        <v>0</v>
      </c>
      <c r="AZ28" s="4">
        <f t="shared" si="16"/>
        <v>0</v>
      </c>
      <c r="BA28" s="4">
        <f t="shared" si="16"/>
        <v>0</v>
      </c>
      <c r="BB28" s="4">
        <f t="shared" si="16"/>
        <v>2.7777777777776569E-3</v>
      </c>
      <c r="BC28" s="18">
        <f t="shared" si="26"/>
        <v>2.7777777777776569E-3</v>
      </c>
      <c r="BD28" s="178"/>
      <c r="BE28" s="176" t="s">
        <v>61</v>
      </c>
      <c r="BF28" s="12">
        <v>2</v>
      </c>
      <c r="BG28" s="11"/>
      <c r="BH28" s="77">
        <f>SUM(AT23:AT62)</f>
        <v>0</v>
      </c>
    </row>
    <row r="29" spans="7:60">
      <c r="G29" s="30" t="s">
        <v>7</v>
      </c>
      <c r="H29" s="3">
        <f t="shared" si="27"/>
        <v>7</v>
      </c>
      <c r="I29" s="3">
        <f>SUM(AD$23:AD29)*AD29</f>
        <v>7</v>
      </c>
      <c r="J29" s="23">
        <f t="shared" si="17"/>
        <v>0.34652777777777771</v>
      </c>
      <c r="K29" s="44" t="s">
        <v>129</v>
      </c>
      <c r="L29" s="45" t="s">
        <v>130</v>
      </c>
      <c r="M29" s="45" t="s">
        <v>131</v>
      </c>
      <c r="N29" s="45" t="s">
        <v>132</v>
      </c>
      <c r="O29" s="25">
        <f t="shared" si="28"/>
        <v>4</v>
      </c>
      <c r="P29" s="27">
        <v>0.43611111111111112</v>
      </c>
      <c r="Q29" s="18">
        <f t="shared" si="29"/>
        <v>8.9583333333333404E-2</v>
      </c>
      <c r="R29" s="48">
        <v>0.53402777777777777</v>
      </c>
      <c r="S29" s="21">
        <f t="shared" si="30"/>
        <v>9.7916666666666652E-2</v>
      </c>
      <c r="T29" s="39">
        <f t="shared" si="18"/>
        <v>0.18750000000000006</v>
      </c>
      <c r="U29" s="41">
        <f t="shared" si="5"/>
        <v>0.17361111111111113</v>
      </c>
      <c r="V29" s="185" t="str">
        <f t="shared" si="6"/>
        <v>Over</v>
      </c>
      <c r="W29" s="16">
        <f t="shared" si="31"/>
        <v>4.8611111111110938E-3</v>
      </c>
      <c r="X29" s="4">
        <f t="shared" si="32"/>
        <v>1.5277777777777835E-2</v>
      </c>
      <c r="Y29" s="39">
        <f t="shared" si="33"/>
        <v>1.0416666666666741E-2</v>
      </c>
      <c r="Z29" s="13">
        <f t="shared" si="19"/>
        <v>2.0833333333333329E-3</v>
      </c>
      <c r="AA29" s="189" t="str">
        <f t="shared" si="20"/>
        <v>Over</v>
      </c>
      <c r="AD29" s="30">
        <f t="shared" si="21"/>
        <v>1</v>
      </c>
      <c r="AE29" s="3">
        <f t="shared" si="34"/>
        <v>6</v>
      </c>
      <c r="AF29" s="4">
        <f t="shared" si="35"/>
        <v>0.34166666666666662</v>
      </c>
      <c r="AG29" s="4">
        <f t="shared" si="36"/>
        <v>0.51874999999999993</v>
      </c>
      <c r="AH29" s="3">
        <f t="shared" si="7"/>
        <v>1</v>
      </c>
      <c r="AI29" s="15">
        <f t="shared" si="8"/>
        <v>1</v>
      </c>
      <c r="AJ29" s="58">
        <f t="shared" si="9"/>
        <v>0</v>
      </c>
      <c r="AK29" s="4">
        <f t="shared" si="9"/>
        <v>0</v>
      </c>
      <c r="AL29" s="4">
        <f t="shared" si="9"/>
        <v>0</v>
      </c>
      <c r="AM29" s="4">
        <f t="shared" si="9"/>
        <v>0.18750000000000006</v>
      </c>
      <c r="AN29" s="171">
        <f t="shared" si="22"/>
        <v>0.18750000000000006</v>
      </c>
      <c r="AO29" s="16">
        <f t="shared" si="10"/>
        <v>0.83333333333333337</v>
      </c>
      <c r="AP29" s="4">
        <f t="shared" si="11"/>
        <v>0.83333333333333337</v>
      </c>
      <c r="AQ29" s="4">
        <f t="shared" si="12"/>
        <v>0.83333333333333337</v>
      </c>
      <c r="AR29" s="4">
        <f t="shared" si="13"/>
        <v>0.18750000000000006</v>
      </c>
      <c r="AS29" s="18">
        <f t="shared" si="14"/>
        <v>0.18750000000000006</v>
      </c>
      <c r="AT29" s="58">
        <f t="shared" si="23"/>
        <v>0</v>
      </c>
      <c r="AU29" s="4">
        <f t="shared" si="15"/>
        <v>0</v>
      </c>
      <c r="AV29" s="4">
        <f t="shared" si="15"/>
        <v>0</v>
      </c>
      <c r="AW29" s="4">
        <f t="shared" si="15"/>
        <v>1.5277777777777835E-2</v>
      </c>
      <c r="AX29" s="171">
        <f t="shared" si="24"/>
        <v>1.5277777777777835E-2</v>
      </c>
      <c r="AY29" s="16">
        <f t="shared" si="25"/>
        <v>0</v>
      </c>
      <c r="AZ29" s="4">
        <f t="shared" si="16"/>
        <v>0</v>
      </c>
      <c r="BA29" s="4">
        <f t="shared" si="16"/>
        <v>0</v>
      </c>
      <c r="BB29" s="4">
        <f t="shared" si="16"/>
        <v>1.0416666666666741E-2</v>
      </c>
      <c r="BC29" s="18">
        <f t="shared" si="26"/>
        <v>1.0416666666666741E-2</v>
      </c>
      <c r="BD29" s="178"/>
      <c r="BE29" s="176" t="s">
        <v>62</v>
      </c>
      <c r="BF29" s="12">
        <v>3</v>
      </c>
      <c r="BG29" s="11"/>
      <c r="BH29" s="77">
        <f>SUM(AU23:AU62)</f>
        <v>0</v>
      </c>
    </row>
    <row r="30" spans="7:60">
      <c r="G30" s="30" t="s">
        <v>7</v>
      </c>
      <c r="H30" s="3">
        <f t="shared" si="27"/>
        <v>8</v>
      </c>
      <c r="I30" s="3">
        <f>SUM(AD$23:AD30)*AD30</f>
        <v>8</v>
      </c>
      <c r="J30" s="23">
        <f t="shared" si="17"/>
        <v>0.35138888888888881</v>
      </c>
      <c r="K30" s="44" t="s">
        <v>129</v>
      </c>
      <c r="L30" s="45" t="s">
        <v>130</v>
      </c>
      <c r="M30" s="45" t="s">
        <v>131</v>
      </c>
      <c r="N30" s="45" t="s">
        <v>132</v>
      </c>
      <c r="O30" s="25">
        <f t="shared" si="28"/>
        <v>4</v>
      </c>
      <c r="P30" s="27">
        <v>0.44305555555555554</v>
      </c>
      <c r="Q30" s="18">
        <f t="shared" si="29"/>
        <v>9.166666666666673E-2</v>
      </c>
      <c r="R30" s="48">
        <v>0.5444444444444444</v>
      </c>
      <c r="S30" s="21">
        <f t="shared" si="30"/>
        <v>0.10138888888888886</v>
      </c>
      <c r="T30" s="39">
        <f t="shared" si="18"/>
        <v>0.19305555555555559</v>
      </c>
      <c r="U30" s="41">
        <f t="shared" si="5"/>
        <v>0.17361111111111113</v>
      </c>
      <c r="V30" s="185" t="str">
        <f t="shared" si="6"/>
        <v>Over</v>
      </c>
      <c r="W30" s="16">
        <f t="shared" si="31"/>
        <v>4.8611111111110938E-3</v>
      </c>
      <c r="X30" s="4">
        <f t="shared" si="32"/>
        <v>1.041666666666663E-2</v>
      </c>
      <c r="Y30" s="39">
        <f t="shared" si="33"/>
        <v>5.5555555555555358E-3</v>
      </c>
      <c r="Z30" s="13">
        <f t="shared" si="19"/>
        <v>2.0833333333333329E-3</v>
      </c>
      <c r="AA30" s="189" t="str">
        <f t="shared" si="20"/>
        <v>Over</v>
      </c>
      <c r="AD30" s="30">
        <f t="shared" si="21"/>
        <v>1</v>
      </c>
      <c r="AE30" s="3">
        <f t="shared" si="34"/>
        <v>7</v>
      </c>
      <c r="AF30" s="4">
        <f t="shared" si="35"/>
        <v>0.34652777777777771</v>
      </c>
      <c r="AG30" s="4">
        <f t="shared" si="36"/>
        <v>0.53402777777777777</v>
      </c>
      <c r="AH30" s="3">
        <f t="shared" si="7"/>
        <v>1</v>
      </c>
      <c r="AI30" s="15">
        <f t="shared" si="8"/>
        <v>1</v>
      </c>
      <c r="AJ30" s="58">
        <f t="shared" si="9"/>
        <v>0</v>
      </c>
      <c r="AK30" s="4">
        <f t="shared" si="9"/>
        <v>0</v>
      </c>
      <c r="AL30" s="4">
        <f t="shared" si="9"/>
        <v>0</v>
      </c>
      <c r="AM30" s="4">
        <f t="shared" si="9"/>
        <v>0.19305555555555559</v>
      </c>
      <c r="AN30" s="171">
        <f t="shared" si="22"/>
        <v>0.19305555555555559</v>
      </c>
      <c r="AO30" s="16">
        <f t="shared" si="10"/>
        <v>0.83333333333333337</v>
      </c>
      <c r="AP30" s="4">
        <f t="shared" si="11"/>
        <v>0.83333333333333337</v>
      </c>
      <c r="AQ30" s="4">
        <f t="shared" si="12"/>
        <v>0.83333333333333337</v>
      </c>
      <c r="AR30" s="4">
        <f t="shared" si="13"/>
        <v>0.19305555555555559</v>
      </c>
      <c r="AS30" s="18">
        <f t="shared" si="14"/>
        <v>0.19305555555555559</v>
      </c>
      <c r="AT30" s="58">
        <f t="shared" si="23"/>
        <v>0</v>
      </c>
      <c r="AU30" s="4">
        <f t="shared" si="15"/>
        <v>0</v>
      </c>
      <c r="AV30" s="4">
        <f t="shared" si="15"/>
        <v>0</v>
      </c>
      <c r="AW30" s="4">
        <f t="shared" si="15"/>
        <v>1.041666666666663E-2</v>
      </c>
      <c r="AX30" s="171">
        <f t="shared" si="24"/>
        <v>1.041666666666663E-2</v>
      </c>
      <c r="AY30" s="16">
        <f t="shared" si="25"/>
        <v>0</v>
      </c>
      <c r="AZ30" s="4">
        <f t="shared" si="16"/>
        <v>0</v>
      </c>
      <c r="BA30" s="4">
        <f t="shared" si="16"/>
        <v>0</v>
      </c>
      <c r="BB30" s="4">
        <f t="shared" si="16"/>
        <v>5.5555555555555358E-3</v>
      </c>
      <c r="BC30" s="18">
        <f t="shared" si="26"/>
        <v>5.5555555555555358E-3</v>
      </c>
      <c r="BD30" s="178"/>
      <c r="BE30" s="176" t="s">
        <v>63</v>
      </c>
      <c r="BF30" s="12">
        <v>4</v>
      </c>
      <c r="BG30" s="11"/>
      <c r="BH30" s="77">
        <f>SUM(AV23:AV62)</f>
        <v>6.1805555555555336E-2</v>
      </c>
    </row>
    <row r="31" spans="7:60">
      <c r="G31" s="30" t="s">
        <v>7</v>
      </c>
      <c r="H31" s="3">
        <f t="shared" si="27"/>
        <v>9</v>
      </c>
      <c r="I31" s="3">
        <f>SUM(AD$23:AD31)*AD31</f>
        <v>9</v>
      </c>
      <c r="J31" s="23">
        <f t="shared" si="17"/>
        <v>0.3562499999999999</v>
      </c>
      <c r="K31" s="44" t="s">
        <v>129</v>
      </c>
      <c r="L31" s="45" t="s">
        <v>130</v>
      </c>
      <c r="M31" s="45" t="s">
        <v>131</v>
      </c>
      <c r="N31" s="45" t="s">
        <v>132</v>
      </c>
      <c r="O31" s="25">
        <f t="shared" si="28"/>
        <v>4</v>
      </c>
      <c r="P31" s="27">
        <v>0.45069444444444445</v>
      </c>
      <c r="Q31" s="18">
        <f t="shared" si="29"/>
        <v>9.4444444444444553E-2</v>
      </c>
      <c r="R31" s="48">
        <v>0.5493055555555556</v>
      </c>
      <c r="S31" s="21">
        <f t="shared" si="30"/>
        <v>9.8611111111111149E-2</v>
      </c>
      <c r="T31" s="39">
        <f t="shared" si="18"/>
        <v>0.1930555555555557</v>
      </c>
      <c r="U31" s="41">
        <f t="shared" si="5"/>
        <v>0.17361111111111113</v>
      </c>
      <c r="V31" s="185" t="str">
        <f t="shared" si="6"/>
        <v>Over</v>
      </c>
      <c r="W31" s="16">
        <f t="shared" si="31"/>
        <v>4.8611111111110938E-3</v>
      </c>
      <c r="X31" s="4">
        <f t="shared" si="32"/>
        <v>4.8611111111112049E-3</v>
      </c>
      <c r="Y31" s="39">
        <f t="shared" si="33"/>
        <v>1.1102230246251565E-16</v>
      </c>
      <c r="Z31" s="13">
        <f t="shared" si="19"/>
        <v>2.0833333333333329E-3</v>
      </c>
      <c r="AA31" s="189" t="str">
        <f t="shared" si="20"/>
        <v>OK</v>
      </c>
      <c r="AD31" s="30">
        <f t="shared" si="21"/>
        <v>1</v>
      </c>
      <c r="AE31" s="3">
        <f t="shared" si="34"/>
        <v>8</v>
      </c>
      <c r="AF31" s="4">
        <f t="shared" si="35"/>
        <v>0.35138888888888881</v>
      </c>
      <c r="AG31" s="4">
        <f t="shared" si="36"/>
        <v>0.5444444444444444</v>
      </c>
      <c r="AH31" s="3">
        <f t="shared" si="7"/>
        <v>1</v>
      </c>
      <c r="AI31" s="15">
        <f t="shared" si="8"/>
        <v>0</v>
      </c>
      <c r="AJ31" s="58">
        <f t="shared" si="9"/>
        <v>0</v>
      </c>
      <c r="AK31" s="4">
        <f t="shared" si="9"/>
        <v>0</v>
      </c>
      <c r="AL31" s="4">
        <f t="shared" si="9"/>
        <v>0</v>
      </c>
      <c r="AM31" s="4">
        <f t="shared" si="9"/>
        <v>0.1930555555555557</v>
      </c>
      <c r="AN31" s="171">
        <f t="shared" si="22"/>
        <v>0.1930555555555557</v>
      </c>
      <c r="AO31" s="16">
        <f t="shared" si="10"/>
        <v>0.83333333333333337</v>
      </c>
      <c r="AP31" s="4">
        <f t="shared" si="11"/>
        <v>0.83333333333333337</v>
      </c>
      <c r="AQ31" s="4">
        <f t="shared" si="12"/>
        <v>0.83333333333333337</v>
      </c>
      <c r="AR31" s="4">
        <f t="shared" si="13"/>
        <v>0.1930555555555557</v>
      </c>
      <c r="AS31" s="18">
        <f t="shared" si="14"/>
        <v>0.1930555555555557</v>
      </c>
      <c r="AT31" s="58">
        <f t="shared" si="23"/>
        <v>0</v>
      </c>
      <c r="AU31" s="4">
        <f t="shared" si="15"/>
        <v>0</v>
      </c>
      <c r="AV31" s="4">
        <f t="shared" si="15"/>
        <v>0</v>
      </c>
      <c r="AW31" s="4">
        <f t="shared" si="15"/>
        <v>4.8611111111112049E-3</v>
      </c>
      <c r="AX31" s="171">
        <f t="shared" si="24"/>
        <v>4.8611111111112049E-3</v>
      </c>
      <c r="AY31" s="16">
        <f t="shared" si="25"/>
        <v>0</v>
      </c>
      <c r="AZ31" s="4">
        <f t="shared" si="16"/>
        <v>0</v>
      </c>
      <c r="BA31" s="4">
        <f t="shared" si="16"/>
        <v>0</v>
      </c>
      <c r="BB31" s="4">
        <f t="shared" si="16"/>
        <v>1.1102230246251565E-16</v>
      </c>
      <c r="BC31" s="18">
        <f t="shared" si="26"/>
        <v>1.1102230246251565E-16</v>
      </c>
      <c r="BD31" s="178"/>
      <c r="BE31" s="176" t="s">
        <v>64</v>
      </c>
      <c r="BF31" s="11"/>
      <c r="BG31" s="11"/>
      <c r="BH31" s="77">
        <f>SUM(AW23:AW62)</f>
        <v>9.3750000000000111E-2</v>
      </c>
    </row>
    <row r="32" spans="7:60">
      <c r="G32" s="30" t="s">
        <v>7</v>
      </c>
      <c r="H32" s="3">
        <f t="shared" si="27"/>
        <v>10</v>
      </c>
      <c r="I32" s="3">
        <f>SUM(AD$23:AD32)*AD32</f>
        <v>10</v>
      </c>
      <c r="J32" s="23">
        <f t="shared" si="17"/>
        <v>0.36111111111111099</v>
      </c>
      <c r="K32" s="44" t="s">
        <v>129</v>
      </c>
      <c r="L32" s="45" t="s">
        <v>130</v>
      </c>
      <c r="M32" s="45" t="s">
        <v>131</v>
      </c>
      <c r="N32" s="45"/>
      <c r="O32" s="25">
        <f t="shared" si="28"/>
        <v>3</v>
      </c>
      <c r="P32" s="27">
        <v>0.45624999999999999</v>
      </c>
      <c r="Q32" s="18">
        <f t="shared" si="29"/>
        <v>9.5138888888888995E-2</v>
      </c>
      <c r="R32" s="48">
        <v>0.55347222222222225</v>
      </c>
      <c r="S32" s="21">
        <f t="shared" si="30"/>
        <v>9.7222222222222265E-2</v>
      </c>
      <c r="T32" s="39">
        <f t="shared" si="18"/>
        <v>0.19236111111111126</v>
      </c>
      <c r="U32" s="41">
        <f t="shared" si="5"/>
        <v>0.15972222222222224</v>
      </c>
      <c r="V32" s="185" t="str">
        <f t="shared" si="6"/>
        <v>Over</v>
      </c>
      <c r="W32" s="16">
        <f t="shared" si="31"/>
        <v>4.8611111111110938E-3</v>
      </c>
      <c r="X32" s="4">
        <f t="shared" si="32"/>
        <v>4.1666666666666519E-3</v>
      </c>
      <c r="Y32" s="39">
        <f t="shared" si="33"/>
        <v>0</v>
      </c>
      <c r="Z32" s="13">
        <f t="shared" si="19"/>
        <v>2.0833333333333329E-3</v>
      </c>
      <c r="AA32" s="189" t="str">
        <f t="shared" si="20"/>
        <v>OK</v>
      </c>
      <c r="AD32" s="30">
        <f t="shared" si="21"/>
        <v>1</v>
      </c>
      <c r="AE32" s="3">
        <f t="shared" si="34"/>
        <v>9</v>
      </c>
      <c r="AF32" s="4">
        <f t="shared" si="35"/>
        <v>0.3562499999999999</v>
      </c>
      <c r="AG32" s="4">
        <f t="shared" si="36"/>
        <v>0.5493055555555556</v>
      </c>
      <c r="AH32" s="3">
        <f t="shared" si="7"/>
        <v>1</v>
      </c>
      <c r="AI32" s="15">
        <f t="shared" si="8"/>
        <v>0</v>
      </c>
      <c r="AJ32" s="58">
        <f t="shared" si="9"/>
        <v>0</v>
      </c>
      <c r="AK32" s="4">
        <f t="shared" si="9"/>
        <v>0</v>
      </c>
      <c r="AL32" s="4">
        <f t="shared" si="9"/>
        <v>0.19236111111111126</v>
      </c>
      <c r="AM32" s="4">
        <f t="shared" si="9"/>
        <v>0</v>
      </c>
      <c r="AN32" s="171">
        <f t="shared" si="22"/>
        <v>0.19236111111111126</v>
      </c>
      <c r="AO32" s="16">
        <f t="shared" si="10"/>
        <v>0.83333333333333337</v>
      </c>
      <c r="AP32" s="4">
        <f t="shared" si="11"/>
        <v>0.83333333333333337</v>
      </c>
      <c r="AQ32" s="4">
        <f t="shared" si="12"/>
        <v>0.19236111111111126</v>
      </c>
      <c r="AR32" s="4">
        <f t="shared" si="13"/>
        <v>0.83333333333333337</v>
      </c>
      <c r="AS32" s="18">
        <f t="shared" si="14"/>
        <v>0.19236111111111126</v>
      </c>
      <c r="AT32" s="58">
        <f t="shared" si="23"/>
        <v>0</v>
      </c>
      <c r="AU32" s="4">
        <f t="shared" si="15"/>
        <v>0</v>
      </c>
      <c r="AV32" s="4">
        <f t="shared" si="15"/>
        <v>4.1666666666666519E-3</v>
      </c>
      <c r="AW32" s="4">
        <f t="shared" si="15"/>
        <v>0</v>
      </c>
      <c r="AX32" s="171">
        <f t="shared" si="24"/>
        <v>4.1666666666666519E-3</v>
      </c>
      <c r="AY32" s="16">
        <f t="shared" si="25"/>
        <v>0</v>
      </c>
      <c r="AZ32" s="4">
        <f t="shared" si="16"/>
        <v>0</v>
      </c>
      <c r="BA32" s="4">
        <f t="shared" si="16"/>
        <v>0</v>
      </c>
      <c r="BB32" s="4">
        <f t="shared" si="16"/>
        <v>0</v>
      </c>
      <c r="BC32" s="18">
        <f t="shared" si="26"/>
        <v>0</v>
      </c>
      <c r="BD32" s="178"/>
      <c r="BE32" s="176" t="s">
        <v>8</v>
      </c>
      <c r="BF32" s="5">
        <f>AI13-AI11</f>
        <v>2.0833333333333329E-3</v>
      </c>
      <c r="BG32" s="11"/>
      <c r="BH32" s="35"/>
    </row>
    <row r="33" spans="7:60">
      <c r="G33" s="30" t="s">
        <v>7</v>
      </c>
      <c r="H33" s="3">
        <f t="shared" si="27"/>
        <v>11</v>
      </c>
      <c r="I33" s="3">
        <f>SUM(AD$23:AD33)*AD33</f>
        <v>11</v>
      </c>
      <c r="J33" s="23">
        <f t="shared" si="17"/>
        <v>0.36597222222222209</v>
      </c>
      <c r="K33" s="44" t="s">
        <v>129</v>
      </c>
      <c r="L33" s="45" t="s">
        <v>130</v>
      </c>
      <c r="M33" s="45" t="s">
        <v>131</v>
      </c>
      <c r="N33" s="45"/>
      <c r="O33" s="25">
        <f t="shared" si="28"/>
        <v>3</v>
      </c>
      <c r="P33" s="27">
        <v>0.46180555555555558</v>
      </c>
      <c r="Q33" s="18">
        <f t="shared" si="29"/>
        <v>9.5833333333333492E-2</v>
      </c>
      <c r="R33" s="48">
        <v>0.55833333333333335</v>
      </c>
      <c r="S33" s="21">
        <f t="shared" si="30"/>
        <v>9.6527777777777768E-2</v>
      </c>
      <c r="T33" s="39">
        <f t="shared" si="18"/>
        <v>0.19236111111111126</v>
      </c>
      <c r="U33" s="41">
        <f t="shared" si="5"/>
        <v>0.15972222222222224</v>
      </c>
      <c r="V33" s="185" t="str">
        <f t="shared" si="6"/>
        <v>Over</v>
      </c>
      <c r="W33" s="16">
        <f t="shared" si="31"/>
        <v>4.8611111111110938E-3</v>
      </c>
      <c r="X33" s="4">
        <f t="shared" si="32"/>
        <v>4.8611111111110938E-3</v>
      </c>
      <c r="Y33" s="39">
        <f t="shared" si="33"/>
        <v>0</v>
      </c>
      <c r="Z33" s="13">
        <f t="shared" si="19"/>
        <v>2.0833333333333329E-3</v>
      </c>
      <c r="AA33" s="189" t="str">
        <f t="shared" si="20"/>
        <v>OK</v>
      </c>
      <c r="AD33" s="30">
        <f t="shared" si="21"/>
        <v>1</v>
      </c>
      <c r="AE33" s="3">
        <f t="shared" si="34"/>
        <v>10</v>
      </c>
      <c r="AF33" s="4">
        <f t="shared" si="35"/>
        <v>0.36111111111111099</v>
      </c>
      <c r="AG33" s="4">
        <f t="shared" si="36"/>
        <v>0.55347222222222225</v>
      </c>
      <c r="AH33" s="3">
        <f t="shared" si="7"/>
        <v>1</v>
      </c>
      <c r="AI33" s="15">
        <f t="shared" si="8"/>
        <v>0</v>
      </c>
      <c r="AJ33" s="58">
        <f t="shared" si="9"/>
        <v>0</v>
      </c>
      <c r="AK33" s="4">
        <f t="shared" si="9"/>
        <v>0</v>
      </c>
      <c r="AL33" s="4">
        <f t="shared" si="9"/>
        <v>0.19236111111111126</v>
      </c>
      <c r="AM33" s="4">
        <f t="shared" si="9"/>
        <v>0</v>
      </c>
      <c r="AN33" s="171">
        <f t="shared" si="22"/>
        <v>0.19236111111111126</v>
      </c>
      <c r="AO33" s="16">
        <f t="shared" si="10"/>
        <v>0.83333333333333337</v>
      </c>
      <c r="AP33" s="4">
        <f t="shared" si="11"/>
        <v>0.83333333333333337</v>
      </c>
      <c r="AQ33" s="4">
        <f t="shared" si="12"/>
        <v>0.19236111111111126</v>
      </c>
      <c r="AR33" s="4">
        <f t="shared" si="13"/>
        <v>0.83333333333333337</v>
      </c>
      <c r="AS33" s="18">
        <f t="shared" si="14"/>
        <v>0.19236111111111126</v>
      </c>
      <c r="AT33" s="58">
        <f t="shared" si="23"/>
        <v>0</v>
      </c>
      <c r="AU33" s="4">
        <f t="shared" si="15"/>
        <v>0</v>
      </c>
      <c r="AV33" s="4">
        <f t="shared" si="15"/>
        <v>4.8611111111110938E-3</v>
      </c>
      <c r="AW33" s="4">
        <f t="shared" si="15"/>
        <v>0</v>
      </c>
      <c r="AX33" s="171">
        <f t="shared" si="24"/>
        <v>4.8611111111110938E-3</v>
      </c>
      <c r="AY33" s="16">
        <f t="shared" si="25"/>
        <v>0</v>
      </c>
      <c r="AZ33" s="4">
        <f t="shared" si="16"/>
        <v>0</v>
      </c>
      <c r="BA33" s="4">
        <f t="shared" si="16"/>
        <v>0</v>
      </c>
      <c r="BB33" s="4">
        <f t="shared" si="16"/>
        <v>0</v>
      </c>
      <c r="BC33" s="18">
        <f t="shared" si="26"/>
        <v>0</v>
      </c>
      <c r="BD33" s="178"/>
      <c r="BE33" s="176" t="s">
        <v>65</v>
      </c>
      <c r="BF33" s="11"/>
      <c r="BG33" s="11"/>
      <c r="BH33" s="35"/>
    </row>
    <row r="34" spans="7:60">
      <c r="G34" s="30" t="s">
        <v>7</v>
      </c>
      <c r="H34" s="3">
        <f t="shared" si="27"/>
        <v>12</v>
      </c>
      <c r="I34" s="3">
        <f>SUM(AD$23:AD34)*AD34</f>
        <v>12</v>
      </c>
      <c r="J34" s="23">
        <f t="shared" si="17"/>
        <v>0.37083333333333318</v>
      </c>
      <c r="K34" s="44" t="s">
        <v>129</v>
      </c>
      <c r="L34" s="45" t="s">
        <v>130</v>
      </c>
      <c r="M34" s="45" t="s">
        <v>131</v>
      </c>
      <c r="N34" s="45"/>
      <c r="O34" s="25">
        <f t="shared" si="28"/>
        <v>3</v>
      </c>
      <c r="P34" s="27">
        <v>0.47222222222222227</v>
      </c>
      <c r="Q34" s="18">
        <f t="shared" si="29"/>
        <v>0.10138888888888908</v>
      </c>
      <c r="R34" s="48">
        <v>0.56319444444444444</v>
      </c>
      <c r="S34" s="21">
        <f t="shared" si="30"/>
        <v>9.0972222222222177E-2</v>
      </c>
      <c r="T34" s="39">
        <f t="shared" si="18"/>
        <v>0.19236111111111126</v>
      </c>
      <c r="U34" s="41">
        <f t="shared" si="5"/>
        <v>0.15972222222222224</v>
      </c>
      <c r="V34" s="185" t="str">
        <f t="shared" si="6"/>
        <v>Over</v>
      </c>
      <c r="W34" s="16">
        <f t="shared" si="31"/>
        <v>4.8611111111110938E-3</v>
      </c>
      <c r="X34" s="4">
        <f t="shared" si="32"/>
        <v>4.8611111111110938E-3</v>
      </c>
      <c r="Y34" s="39">
        <f t="shared" si="33"/>
        <v>0</v>
      </c>
      <c r="Z34" s="13">
        <f t="shared" si="19"/>
        <v>2.0833333333333329E-3</v>
      </c>
      <c r="AA34" s="189" t="str">
        <f t="shared" si="20"/>
        <v>OK</v>
      </c>
      <c r="AD34" s="30">
        <f t="shared" si="21"/>
        <v>1</v>
      </c>
      <c r="AE34" s="3">
        <f t="shared" si="34"/>
        <v>11</v>
      </c>
      <c r="AF34" s="4">
        <f t="shared" si="35"/>
        <v>0.36597222222222209</v>
      </c>
      <c r="AG34" s="4">
        <f t="shared" si="36"/>
        <v>0.55833333333333335</v>
      </c>
      <c r="AH34" s="3">
        <f t="shared" si="7"/>
        <v>1</v>
      </c>
      <c r="AI34" s="15">
        <f t="shared" si="8"/>
        <v>0</v>
      </c>
      <c r="AJ34" s="58">
        <f t="shared" si="9"/>
        <v>0</v>
      </c>
      <c r="AK34" s="4">
        <f t="shared" si="9"/>
        <v>0</v>
      </c>
      <c r="AL34" s="4">
        <f t="shared" si="9"/>
        <v>0.19236111111111126</v>
      </c>
      <c r="AM34" s="4">
        <f t="shared" si="9"/>
        <v>0</v>
      </c>
      <c r="AN34" s="171">
        <f t="shared" si="22"/>
        <v>0.19236111111111126</v>
      </c>
      <c r="AO34" s="16">
        <f t="shared" si="10"/>
        <v>0.83333333333333337</v>
      </c>
      <c r="AP34" s="4">
        <f t="shared" si="11"/>
        <v>0.83333333333333337</v>
      </c>
      <c r="AQ34" s="4">
        <f t="shared" si="12"/>
        <v>0.19236111111111126</v>
      </c>
      <c r="AR34" s="4">
        <f t="shared" si="13"/>
        <v>0.83333333333333337</v>
      </c>
      <c r="AS34" s="18">
        <f t="shared" si="14"/>
        <v>0.19236111111111126</v>
      </c>
      <c r="AT34" s="58">
        <f t="shared" si="23"/>
        <v>0</v>
      </c>
      <c r="AU34" s="4">
        <f t="shared" si="15"/>
        <v>0</v>
      </c>
      <c r="AV34" s="4">
        <f t="shared" si="15"/>
        <v>4.8611111111110938E-3</v>
      </c>
      <c r="AW34" s="4">
        <f t="shared" si="15"/>
        <v>0</v>
      </c>
      <c r="AX34" s="171">
        <f t="shared" si="24"/>
        <v>4.8611111111110938E-3</v>
      </c>
      <c r="AY34" s="16">
        <f t="shared" si="25"/>
        <v>0</v>
      </c>
      <c r="AZ34" s="4">
        <f t="shared" si="16"/>
        <v>0</v>
      </c>
      <c r="BA34" s="4">
        <f t="shared" si="16"/>
        <v>0</v>
      </c>
      <c r="BB34" s="4">
        <f t="shared" si="16"/>
        <v>0</v>
      </c>
      <c r="BC34" s="18">
        <f t="shared" si="26"/>
        <v>0</v>
      </c>
      <c r="BD34" s="178"/>
      <c r="BE34" s="176" t="s">
        <v>66</v>
      </c>
      <c r="BF34" s="45" t="s">
        <v>8</v>
      </c>
      <c r="BG34" s="11"/>
      <c r="BH34" s="77">
        <f>SUM(BC23:BC62)</f>
        <v>5.2777777777778034E-2</v>
      </c>
    </row>
    <row r="35" spans="7:60">
      <c r="G35" s="30" t="s">
        <v>7</v>
      </c>
      <c r="H35" s="3">
        <f t="shared" si="27"/>
        <v>13</v>
      </c>
      <c r="I35" s="3">
        <f>SUM(AD$23:AD35)*AD35</f>
        <v>13</v>
      </c>
      <c r="J35" s="23">
        <f t="shared" si="17"/>
        <v>0.37569444444444428</v>
      </c>
      <c r="K35" s="44" t="s">
        <v>129</v>
      </c>
      <c r="L35" s="45" t="s">
        <v>130</v>
      </c>
      <c r="M35" s="45" t="s">
        <v>131</v>
      </c>
      <c r="N35" s="45" t="s">
        <v>132</v>
      </c>
      <c r="O35" s="25">
        <f t="shared" si="28"/>
        <v>4</v>
      </c>
      <c r="P35" s="27">
        <v>0.47916666666666669</v>
      </c>
      <c r="Q35" s="18">
        <f t="shared" si="29"/>
        <v>0.10347222222222241</v>
      </c>
      <c r="R35" s="48">
        <v>0.58263888888888882</v>
      </c>
      <c r="S35" s="21">
        <f t="shared" si="30"/>
        <v>0.10347222222222213</v>
      </c>
      <c r="T35" s="39">
        <f t="shared" si="18"/>
        <v>0.20694444444444454</v>
      </c>
      <c r="U35" s="41">
        <f t="shared" si="5"/>
        <v>0.17361111111111113</v>
      </c>
      <c r="V35" s="185" t="str">
        <f t="shared" si="6"/>
        <v>Over</v>
      </c>
      <c r="W35" s="16">
        <f t="shared" si="31"/>
        <v>4.8611111111110938E-3</v>
      </c>
      <c r="X35" s="4">
        <f t="shared" si="32"/>
        <v>1.9444444444444375E-2</v>
      </c>
      <c r="Y35" s="39">
        <f t="shared" si="33"/>
        <v>1.4583333333333282E-2</v>
      </c>
      <c r="Z35" s="13">
        <f t="shared" si="19"/>
        <v>2.0833333333333329E-3</v>
      </c>
      <c r="AA35" s="189" t="str">
        <f t="shared" si="20"/>
        <v>Over</v>
      </c>
      <c r="AD35" s="30">
        <f t="shared" si="21"/>
        <v>1</v>
      </c>
      <c r="AE35" s="3">
        <f t="shared" si="34"/>
        <v>12</v>
      </c>
      <c r="AF35" s="4">
        <f t="shared" si="35"/>
        <v>0.37083333333333318</v>
      </c>
      <c r="AG35" s="4">
        <f t="shared" si="36"/>
        <v>0.56319444444444444</v>
      </c>
      <c r="AH35" s="3">
        <f t="shared" si="7"/>
        <v>1</v>
      </c>
      <c r="AI35" s="15">
        <f t="shared" si="8"/>
        <v>1</v>
      </c>
      <c r="AJ35" s="58">
        <f t="shared" si="9"/>
        <v>0</v>
      </c>
      <c r="AK35" s="4">
        <f t="shared" si="9"/>
        <v>0</v>
      </c>
      <c r="AL35" s="4">
        <f t="shared" si="9"/>
        <v>0</v>
      </c>
      <c r="AM35" s="4">
        <f t="shared" si="9"/>
        <v>0.20694444444444454</v>
      </c>
      <c r="AN35" s="171">
        <f t="shared" si="22"/>
        <v>0.20694444444444454</v>
      </c>
      <c r="AO35" s="16">
        <f t="shared" si="10"/>
        <v>0.83333333333333337</v>
      </c>
      <c r="AP35" s="4">
        <f t="shared" si="11"/>
        <v>0.83333333333333337</v>
      </c>
      <c r="AQ35" s="4">
        <f t="shared" si="12"/>
        <v>0.83333333333333337</v>
      </c>
      <c r="AR35" s="4">
        <f t="shared" si="13"/>
        <v>0.20694444444444454</v>
      </c>
      <c r="AS35" s="18">
        <f t="shared" si="14"/>
        <v>0.20694444444444454</v>
      </c>
      <c r="AT35" s="58">
        <f t="shared" si="23"/>
        <v>0</v>
      </c>
      <c r="AU35" s="4">
        <f t="shared" si="15"/>
        <v>0</v>
      </c>
      <c r="AV35" s="4">
        <f t="shared" si="15"/>
        <v>0</v>
      </c>
      <c r="AW35" s="4">
        <f t="shared" si="15"/>
        <v>1.9444444444444375E-2</v>
      </c>
      <c r="AX35" s="171">
        <f t="shared" si="24"/>
        <v>1.9444444444444375E-2</v>
      </c>
      <c r="AY35" s="16">
        <f t="shared" si="25"/>
        <v>0</v>
      </c>
      <c r="AZ35" s="4">
        <f t="shared" si="16"/>
        <v>0</v>
      </c>
      <c r="BA35" s="4">
        <f t="shared" si="16"/>
        <v>0</v>
      </c>
      <c r="BB35" s="4">
        <f t="shared" si="16"/>
        <v>1.4583333333333282E-2</v>
      </c>
      <c r="BC35" s="18">
        <f t="shared" si="26"/>
        <v>1.4583333333333282E-2</v>
      </c>
      <c r="BD35" s="178"/>
      <c r="BE35" s="176" t="s">
        <v>67</v>
      </c>
      <c r="BF35" s="11"/>
      <c r="BG35" s="11"/>
      <c r="BH35" s="35"/>
    </row>
    <row r="36" spans="7:60">
      <c r="G36" s="30" t="s">
        <v>7</v>
      </c>
      <c r="H36" s="3">
        <f t="shared" si="27"/>
        <v>14</v>
      </c>
      <c r="I36" s="3">
        <f>SUM(AD$23:AD36)*AD36</f>
        <v>0</v>
      </c>
      <c r="J36" s="23">
        <f t="shared" si="17"/>
        <v>0.38055555555555537</v>
      </c>
      <c r="K36" s="44"/>
      <c r="L36" s="45"/>
      <c r="M36" s="45"/>
      <c r="N36" s="45"/>
      <c r="O36" s="25">
        <f t="shared" si="28"/>
        <v>0</v>
      </c>
      <c r="P36" s="27"/>
      <c r="Q36" s="18">
        <f t="shared" si="29"/>
        <v>0</v>
      </c>
      <c r="R36" s="48"/>
      <c r="S36" s="21">
        <f t="shared" si="30"/>
        <v>0</v>
      </c>
      <c r="T36" s="39">
        <f t="shared" si="18"/>
        <v>0</v>
      </c>
      <c r="U36" s="41">
        <f t="shared" si="5"/>
        <v>0</v>
      </c>
      <c r="V36" s="185" t="str">
        <f t="shared" si="6"/>
        <v>OK</v>
      </c>
      <c r="W36" s="16">
        <f t="shared" si="31"/>
        <v>0</v>
      </c>
      <c r="X36" s="4">
        <f t="shared" si="32"/>
        <v>0</v>
      </c>
      <c r="Y36" s="39">
        <f t="shared" si="33"/>
        <v>0</v>
      </c>
      <c r="Z36" s="13">
        <f t="shared" si="19"/>
        <v>0</v>
      </c>
      <c r="AA36" s="189" t="str">
        <f t="shared" si="20"/>
        <v>OK</v>
      </c>
      <c r="AD36" s="30">
        <f t="shared" si="21"/>
        <v>0</v>
      </c>
      <c r="AE36" s="3">
        <f t="shared" si="34"/>
        <v>0</v>
      </c>
      <c r="AF36" s="4">
        <f t="shared" si="35"/>
        <v>0</v>
      </c>
      <c r="AG36" s="4">
        <f t="shared" si="36"/>
        <v>0</v>
      </c>
      <c r="AH36" s="3">
        <f t="shared" si="7"/>
        <v>0</v>
      </c>
      <c r="AI36" s="15">
        <f t="shared" si="8"/>
        <v>0</v>
      </c>
      <c r="AJ36" s="58">
        <f t="shared" si="9"/>
        <v>0</v>
      </c>
      <c r="AK36" s="4">
        <f t="shared" si="9"/>
        <v>0</v>
      </c>
      <c r="AL36" s="4">
        <f t="shared" si="9"/>
        <v>0</v>
      </c>
      <c r="AM36" s="4">
        <f t="shared" si="9"/>
        <v>0</v>
      </c>
      <c r="AN36" s="171">
        <f t="shared" si="22"/>
        <v>0</v>
      </c>
      <c r="AO36" s="16">
        <f t="shared" si="10"/>
        <v>0.83333333333333337</v>
      </c>
      <c r="AP36" s="4">
        <f t="shared" si="11"/>
        <v>0.83333333333333337</v>
      </c>
      <c r="AQ36" s="4">
        <f t="shared" si="12"/>
        <v>0.83333333333333337</v>
      </c>
      <c r="AR36" s="4">
        <f t="shared" si="13"/>
        <v>0.83333333333333337</v>
      </c>
      <c r="AS36" s="18">
        <f t="shared" si="14"/>
        <v>0.83333333333333337</v>
      </c>
      <c r="AT36" s="58">
        <f t="shared" si="23"/>
        <v>0</v>
      </c>
      <c r="AU36" s="4">
        <f t="shared" si="15"/>
        <v>0</v>
      </c>
      <c r="AV36" s="4">
        <f t="shared" si="15"/>
        <v>0</v>
      </c>
      <c r="AW36" s="4">
        <f t="shared" si="15"/>
        <v>0</v>
      </c>
      <c r="AX36" s="171">
        <f t="shared" si="24"/>
        <v>0</v>
      </c>
      <c r="AY36" s="16">
        <f t="shared" si="25"/>
        <v>0</v>
      </c>
      <c r="AZ36" s="4">
        <f t="shared" si="16"/>
        <v>0</v>
      </c>
      <c r="BA36" s="4">
        <f t="shared" si="16"/>
        <v>0</v>
      </c>
      <c r="BB36" s="4">
        <f t="shared" si="16"/>
        <v>0</v>
      </c>
      <c r="BC36" s="18">
        <f t="shared" si="26"/>
        <v>0</v>
      </c>
      <c r="BD36" s="178"/>
      <c r="BE36" s="176" t="s">
        <v>68</v>
      </c>
      <c r="BF36" s="11"/>
      <c r="BG36" s="11"/>
      <c r="BH36" s="77">
        <f>SUM(BC23:BC42)</f>
        <v>4.8611111111111271E-2</v>
      </c>
    </row>
    <row r="37" spans="7:60">
      <c r="G37" s="30" t="s">
        <v>7</v>
      </c>
      <c r="H37" s="3">
        <f t="shared" si="27"/>
        <v>15</v>
      </c>
      <c r="I37" s="3">
        <f>SUM(AD$23:AD37)*AD37</f>
        <v>14</v>
      </c>
      <c r="J37" s="23">
        <f t="shared" si="17"/>
        <v>0.38541666666666646</v>
      </c>
      <c r="K37" s="44" t="s">
        <v>129</v>
      </c>
      <c r="L37" s="45" t="s">
        <v>130</v>
      </c>
      <c r="M37" s="45" t="s">
        <v>131</v>
      </c>
      <c r="N37" s="45" t="s">
        <v>132</v>
      </c>
      <c r="O37" s="25">
        <f t="shared" si="28"/>
        <v>4</v>
      </c>
      <c r="P37" s="27">
        <v>0.4861111111111111</v>
      </c>
      <c r="Q37" s="18">
        <f t="shared" si="29"/>
        <v>0.10069444444444464</v>
      </c>
      <c r="R37" s="48">
        <v>0.5756944444444444</v>
      </c>
      <c r="S37" s="21">
        <f t="shared" si="30"/>
        <v>8.9583333333333293E-2</v>
      </c>
      <c r="T37" s="39">
        <f t="shared" si="18"/>
        <v>0.19027777777777793</v>
      </c>
      <c r="U37" s="41">
        <f t="shared" si="5"/>
        <v>0.17361111111111113</v>
      </c>
      <c r="V37" s="185" t="str">
        <f t="shared" si="6"/>
        <v>Over</v>
      </c>
      <c r="W37" s="16">
        <f t="shared" si="31"/>
        <v>9.7222222222221877E-3</v>
      </c>
      <c r="X37" s="4">
        <f t="shared" si="32"/>
        <v>0</v>
      </c>
      <c r="Y37" s="39">
        <f t="shared" si="33"/>
        <v>0</v>
      </c>
      <c r="Z37" s="13">
        <f t="shared" si="19"/>
        <v>2.0833333333333329E-3</v>
      </c>
      <c r="AA37" s="189" t="str">
        <f t="shared" si="20"/>
        <v>OK</v>
      </c>
      <c r="AD37" s="30">
        <f t="shared" si="21"/>
        <v>1</v>
      </c>
      <c r="AE37" s="3">
        <f t="shared" si="34"/>
        <v>13</v>
      </c>
      <c r="AF37" s="4">
        <f t="shared" si="35"/>
        <v>0.37569444444444428</v>
      </c>
      <c r="AG37" s="4">
        <f t="shared" si="36"/>
        <v>0.58263888888888882</v>
      </c>
      <c r="AH37" s="3">
        <f t="shared" si="7"/>
        <v>1</v>
      </c>
      <c r="AI37" s="15">
        <f t="shared" si="8"/>
        <v>0</v>
      </c>
      <c r="AJ37" s="58">
        <f t="shared" si="9"/>
        <v>0</v>
      </c>
      <c r="AK37" s="4">
        <f t="shared" si="9"/>
        <v>0</v>
      </c>
      <c r="AL37" s="4">
        <f t="shared" si="9"/>
        <v>0</v>
      </c>
      <c r="AM37" s="4">
        <f t="shared" si="9"/>
        <v>0.19027777777777793</v>
      </c>
      <c r="AN37" s="171">
        <f t="shared" si="22"/>
        <v>0.19027777777777793</v>
      </c>
      <c r="AO37" s="16">
        <f t="shared" si="10"/>
        <v>0.83333333333333337</v>
      </c>
      <c r="AP37" s="4">
        <f t="shared" si="11"/>
        <v>0.83333333333333337</v>
      </c>
      <c r="AQ37" s="4">
        <f t="shared" si="12"/>
        <v>0.83333333333333337</v>
      </c>
      <c r="AR37" s="4">
        <f t="shared" si="13"/>
        <v>0.19027777777777793</v>
      </c>
      <c r="AS37" s="18">
        <f t="shared" si="14"/>
        <v>0.19027777777777793</v>
      </c>
      <c r="AT37" s="58">
        <f t="shared" si="23"/>
        <v>0</v>
      </c>
      <c r="AU37" s="4">
        <f t="shared" si="15"/>
        <v>0</v>
      </c>
      <c r="AV37" s="4">
        <f t="shared" si="15"/>
        <v>0</v>
      </c>
      <c r="AW37" s="4">
        <f t="shared" si="15"/>
        <v>0</v>
      </c>
      <c r="AX37" s="171">
        <f t="shared" si="24"/>
        <v>0</v>
      </c>
      <c r="AY37" s="16">
        <f t="shared" si="25"/>
        <v>0</v>
      </c>
      <c r="AZ37" s="4">
        <f t="shared" si="16"/>
        <v>0</v>
      </c>
      <c r="BA37" s="4">
        <f t="shared" si="16"/>
        <v>0</v>
      </c>
      <c r="BB37" s="4">
        <f t="shared" si="16"/>
        <v>0</v>
      </c>
      <c r="BC37" s="18">
        <f t="shared" si="26"/>
        <v>0</v>
      </c>
      <c r="BD37" s="178"/>
      <c r="BE37" s="176" t="s">
        <v>69</v>
      </c>
      <c r="BF37" s="11"/>
      <c r="BG37" s="11"/>
      <c r="BH37" s="77">
        <f>SUM(BC43:BC62)</f>
        <v>4.1666666666667629E-3</v>
      </c>
    </row>
    <row r="38" spans="7:60">
      <c r="G38" s="30" t="s">
        <v>7</v>
      </c>
      <c r="H38" s="3">
        <f t="shared" si="27"/>
        <v>16</v>
      </c>
      <c r="I38" s="3">
        <f>SUM(AD$23:AD38)*AD38</f>
        <v>0</v>
      </c>
      <c r="J38" s="23">
        <f t="shared" si="17"/>
        <v>0.39027777777777756</v>
      </c>
      <c r="K38" s="44"/>
      <c r="L38" s="45"/>
      <c r="M38" s="45"/>
      <c r="N38" s="45"/>
      <c r="O38" s="25">
        <f t="shared" si="28"/>
        <v>0</v>
      </c>
      <c r="P38" s="27"/>
      <c r="Q38" s="18">
        <f t="shared" si="29"/>
        <v>0</v>
      </c>
      <c r="R38" s="48"/>
      <c r="S38" s="21">
        <f t="shared" si="30"/>
        <v>0</v>
      </c>
      <c r="T38" s="39">
        <f t="shared" si="18"/>
        <v>0</v>
      </c>
      <c r="U38" s="41">
        <f t="shared" si="5"/>
        <v>0</v>
      </c>
      <c r="V38" s="185" t="str">
        <f t="shared" si="6"/>
        <v>OK</v>
      </c>
      <c r="W38" s="16">
        <f t="shared" si="31"/>
        <v>0</v>
      </c>
      <c r="X38" s="4">
        <f t="shared" si="32"/>
        <v>0</v>
      </c>
      <c r="Y38" s="39">
        <f t="shared" si="33"/>
        <v>0</v>
      </c>
      <c r="Z38" s="13">
        <f t="shared" si="19"/>
        <v>0</v>
      </c>
      <c r="AA38" s="189" t="str">
        <f t="shared" si="20"/>
        <v>OK</v>
      </c>
      <c r="AD38" s="30">
        <f t="shared" si="21"/>
        <v>0</v>
      </c>
      <c r="AE38" s="3">
        <f t="shared" si="34"/>
        <v>0</v>
      </c>
      <c r="AF38" s="4">
        <f t="shared" si="35"/>
        <v>0</v>
      </c>
      <c r="AG38" s="4">
        <f t="shared" si="36"/>
        <v>0</v>
      </c>
      <c r="AH38" s="3">
        <f t="shared" si="7"/>
        <v>0</v>
      </c>
      <c r="AI38" s="15">
        <f t="shared" si="8"/>
        <v>0</v>
      </c>
      <c r="AJ38" s="58">
        <f t="shared" si="9"/>
        <v>0</v>
      </c>
      <c r="AK38" s="4">
        <f t="shared" si="9"/>
        <v>0</v>
      </c>
      <c r="AL38" s="4">
        <f t="shared" si="9"/>
        <v>0</v>
      </c>
      <c r="AM38" s="4">
        <f t="shared" si="9"/>
        <v>0</v>
      </c>
      <c r="AN38" s="171">
        <f t="shared" si="22"/>
        <v>0</v>
      </c>
      <c r="AO38" s="16">
        <f t="shared" si="10"/>
        <v>0.83333333333333337</v>
      </c>
      <c r="AP38" s="4">
        <f t="shared" si="11"/>
        <v>0.83333333333333337</v>
      </c>
      <c r="AQ38" s="4">
        <f t="shared" si="12"/>
        <v>0.83333333333333337</v>
      </c>
      <c r="AR38" s="4">
        <f t="shared" si="13"/>
        <v>0.83333333333333337</v>
      </c>
      <c r="AS38" s="18">
        <f t="shared" si="14"/>
        <v>0.83333333333333337</v>
      </c>
      <c r="AT38" s="58">
        <f t="shared" si="23"/>
        <v>0</v>
      </c>
      <c r="AU38" s="4">
        <f t="shared" si="15"/>
        <v>0</v>
      </c>
      <c r="AV38" s="4">
        <f t="shared" si="15"/>
        <v>0</v>
      </c>
      <c r="AW38" s="4">
        <f t="shared" si="15"/>
        <v>0</v>
      </c>
      <c r="AX38" s="171">
        <f t="shared" si="24"/>
        <v>0</v>
      </c>
      <c r="AY38" s="16">
        <f t="shared" si="25"/>
        <v>0</v>
      </c>
      <c r="AZ38" s="4">
        <f t="shared" si="16"/>
        <v>0</v>
      </c>
      <c r="BA38" s="4">
        <f t="shared" si="16"/>
        <v>0</v>
      </c>
      <c r="BB38" s="4">
        <f t="shared" si="16"/>
        <v>0</v>
      </c>
      <c r="BC38" s="18">
        <f t="shared" si="26"/>
        <v>0</v>
      </c>
      <c r="BD38" s="178"/>
      <c r="BE38" s="176" t="s">
        <v>70</v>
      </c>
      <c r="BF38" s="11"/>
      <c r="BG38" s="11"/>
      <c r="BH38" s="35"/>
    </row>
    <row r="39" spans="7:60">
      <c r="G39" s="30" t="s">
        <v>7</v>
      </c>
      <c r="H39" s="3">
        <f t="shared" si="27"/>
        <v>17</v>
      </c>
      <c r="I39" s="3">
        <f>SUM(AD$23:AD39)*AD39</f>
        <v>0</v>
      </c>
      <c r="J39" s="23">
        <f t="shared" si="17"/>
        <v>0.39513888888888865</v>
      </c>
      <c r="K39" s="44"/>
      <c r="L39" s="45"/>
      <c r="M39" s="45"/>
      <c r="N39" s="45"/>
      <c r="O39" s="25">
        <f t="shared" si="28"/>
        <v>0</v>
      </c>
      <c r="P39" s="27"/>
      <c r="Q39" s="18">
        <f t="shared" si="29"/>
        <v>0</v>
      </c>
      <c r="R39" s="48"/>
      <c r="S39" s="21">
        <f t="shared" si="30"/>
        <v>0</v>
      </c>
      <c r="T39" s="39">
        <f t="shared" si="18"/>
        <v>0</v>
      </c>
      <c r="U39" s="41">
        <f t="shared" si="5"/>
        <v>0</v>
      </c>
      <c r="V39" s="185" t="str">
        <f t="shared" si="6"/>
        <v>OK</v>
      </c>
      <c r="W39" s="16">
        <f t="shared" si="31"/>
        <v>0</v>
      </c>
      <c r="X39" s="4">
        <f t="shared" si="32"/>
        <v>0</v>
      </c>
      <c r="Y39" s="39">
        <f t="shared" si="33"/>
        <v>0</v>
      </c>
      <c r="Z39" s="13">
        <f t="shared" si="19"/>
        <v>0</v>
      </c>
      <c r="AA39" s="189" t="str">
        <f t="shared" si="20"/>
        <v>OK</v>
      </c>
      <c r="AD39" s="30">
        <f t="shared" si="21"/>
        <v>0</v>
      </c>
      <c r="AE39" s="3">
        <f t="shared" si="34"/>
        <v>0</v>
      </c>
      <c r="AF39" s="4">
        <f t="shared" si="35"/>
        <v>0</v>
      </c>
      <c r="AG39" s="4">
        <f t="shared" si="36"/>
        <v>0</v>
      </c>
      <c r="AH39" s="3">
        <f t="shared" si="7"/>
        <v>0</v>
      </c>
      <c r="AI39" s="15">
        <f t="shared" si="8"/>
        <v>0</v>
      </c>
      <c r="AJ39" s="58">
        <f t="shared" si="9"/>
        <v>0</v>
      </c>
      <c r="AK39" s="4">
        <f t="shared" si="9"/>
        <v>0</v>
      </c>
      <c r="AL39" s="4">
        <f t="shared" si="9"/>
        <v>0</v>
      </c>
      <c r="AM39" s="4">
        <f t="shared" si="9"/>
        <v>0</v>
      </c>
      <c r="AN39" s="171">
        <f t="shared" si="22"/>
        <v>0</v>
      </c>
      <c r="AO39" s="16">
        <f t="shared" si="10"/>
        <v>0.83333333333333337</v>
      </c>
      <c r="AP39" s="4">
        <f t="shared" si="11"/>
        <v>0.83333333333333337</v>
      </c>
      <c r="AQ39" s="4">
        <f t="shared" si="12"/>
        <v>0.83333333333333337</v>
      </c>
      <c r="AR39" s="4">
        <f t="shared" si="13"/>
        <v>0.83333333333333337</v>
      </c>
      <c r="AS39" s="18">
        <f t="shared" si="14"/>
        <v>0.83333333333333337</v>
      </c>
      <c r="AT39" s="58">
        <f t="shared" si="23"/>
        <v>0</v>
      </c>
      <c r="AU39" s="4">
        <f t="shared" si="23"/>
        <v>0</v>
      </c>
      <c r="AV39" s="4">
        <f t="shared" si="23"/>
        <v>0</v>
      </c>
      <c r="AW39" s="4">
        <f t="shared" si="23"/>
        <v>0</v>
      </c>
      <c r="AX39" s="171">
        <f t="shared" si="24"/>
        <v>0</v>
      </c>
      <c r="AY39" s="16">
        <f t="shared" si="25"/>
        <v>0</v>
      </c>
      <c r="AZ39" s="4">
        <f t="shared" si="25"/>
        <v>0</v>
      </c>
      <c r="BA39" s="4">
        <f t="shared" si="25"/>
        <v>0</v>
      </c>
      <c r="BB39" s="4">
        <f t="shared" si="25"/>
        <v>0</v>
      </c>
      <c r="BC39" s="18">
        <f t="shared" si="26"/>
        <v>0</v>
      </c>
      <c r="BD39" s="178"/>
      <c r="BE39" s="176" t="s">
        <v>71</v>
      </c>
      <c r="BF39" s="11"/>
      <c r="BG39" s="11"/>
      <c r="BH39" s="77">
        <f>SUM(AY23:AY62)</f>
        <v>0</v>
      </c>
    </row>
    <row r="40" spans="7:60">
      <c r="G40" s="30" t="s">
        <v>7</v>
      </c>
      <c r="H40" s="3">
        <f t="shared" si="27"/>
        <v>18</v>
      </c>
      <c r="I40" s="3">
        <f>SUM(AD$23:AD40)*AD40</f>
        <v>0</v>
      </c>
      <c r="J40" s="23">
        <f t="shared" si="17"/>
        <v>0.39999999999999974</v>
      </c>
      <c r="K40" s="44"/>
      <c r="L40" s="45"/>
      <c r="M40" s="45"/>
      <c r="N40" s="45"/>
      <c r="O40" s="25">
        <f t="shared" si="28"/>
        <v>0</v>
      </c>
      <c r="P40" s="27"/>
      <c r="Q40" s="18">
        <f t="shared" si="29"/>
        <v>0</v>
      </c>
      <c r="R40" s="48"/>
      <c r="S40" s="21">
        <f t="shared" si="30"/>
        <v>0</v>
      </c>
      <c r="T40" s="39">
        <f t="shared" si="18"/>
        <v>0</v>
      </c>
      <c r="U40" s="41">
        <f t="shared" si="5"/>
        <v>0</v>
      </c>
      <c r="V40" s="185" t="str">
        <f t="shared" si="6"/>
        <v>OK</v>
      </c>
      <c r="W40" s="16">
        <f t="shared" si="31"/>
        <v>0</v>
      </c>
      <c r="X40" s="4">
        <f t="shared" si="32"/>
        <v>0</v>
      </c>
      <c r="Y40" s="39">
        <f t="shared" si="33"/>
        <v>0</v>
      </c>
      <c r="Z40" s="13">
        <f t="shared" si="19"/>
        <v>0</v>
      </c>
      <c r="AA40" s="189" t="str">
        <f t="shared" si="20"/>
        <v>OK</v>
      </c>
      <c r="AD40" s="30">
        <f t="shared" si="21"/>
        <v>0</v>
      </c>
      <c r="AE40" s="3">
        <f t="shared" si="34"/>
        <v>0</v>
      </c>
      <c r="AF40" s="4">
        <f t="shared" si="35"/>
        <v>0</v>
      </c>
      <c r="AG40" s="4">
        <f t="shared" si="36"/>
        <v>0</v>
      </c>
      <c r="AH40" s="3">
        <f t="shared" si="7"/>
        <v>0</v>
      </c>
      <c r="AI40" s="15">
        <f t="shared" si="8"/>
        <v>0</v>
      </c>
      <c r="AJ40" s="58">
        <f t="shared" si="9"/>
        <v>0</v>
      </c>
      <c r="AK40" s="4">
        <f t="shared" si="9"/>
        <v>0</v>
      </c>
      <c r="AL40" s="4">
        <f t="shared" si="9"/>
        <v>0</v>
      </c>
      <c r="AM40" s="4">
        <f t="shared" si="9"/>
        <v>0</v>
      </c>
      <c r="AN40" s="171">
        <f t="shared" si="22"/>
        <v>0</v>
      </c>
      <c r="AO40" s="16">
        <f t="shared" si="10"/>
        <v>0.83333333333333337</v>
      </c>
      <c r="AP40" s="4">
        <f t="shared" si="11"/>
        <v>0.83333333333333337</v>
      </c>
      <c r="AQ40" s="4">
        <f t="shared" si="12"/>
        <v>0.83333333333333337</v>
      </c>
      <c r="AR40" s="4">
        <f t="shared" si="13"/>
        <v>0.83333333333333337</v>
      </c>
      <c r="AS40" s="18">
        <f t="shared" si="14"/>
        <v>0.83333333333333337</v>
      </c>
      <c r="AT40" s="58">
        <f t="shared" si="23"/>
        <v>0</v>
      </c>
      <c r="AU40" s="4">
        <f t="shared" si="23"/>
        <v>0</v>
      </c>
      <c r="AV40" s="4">
        <f t="shared" si="23"/>
        <v>0</v>
      </c>
      <c r="AW40" s="4">
        <f t="shared" si="23"/>
        <v>0</v>
      </c>
      <c r="AX40" s="171">
        <f t="shared" si="24"/>
        <v>0</v>
      </c>
      <c r="AY40" s="16">
        <f t="shared" si="25"/>
        <v>0</v>
      </c>
      <c r="AZ40" s="4">
        <f t="shared" si="25"/>
        <v>0</v>
      </c>
      <c r="BA40" s="4">
        <f t="shared" si="25"/>
        <v>0</v>
      </c>
      <c r="BB40" s="4">
        <f t="shared" si="25"/>
        <v>0</v>
      </c>
      <c r="BC40" s="18">
        <f t="shared" si="26"/>
        <v>0</v>
      </c>
      <c r="BD40" s="178"/>
      <c r="BE40" s="11"/>
      <c r="BF40" s="11"/>
      <c r="BG40" s="11"/>
      <c r="BH40" s="77">
        <f>SUM(AZ23:AZ62)</f>
        <v>0</v>
      </c>
    </row>
    <row r="41" spans="7:60">
      <c r="G41" s="30" t="s">
        <v>7</v>
      </c>
      <c r="H41" s="3">
        <f t="shared" si="27"/>
        <v>19</v>
      </c>
      <c r="I41" s="3">
        <f>SUM(AD$23:AD41)*AD41</f>
        <v>0</v>
      </c>
      <c r="J41" s="23">
        <f t="shared" si="17"/>
        <v>0.40486111111111084</v>
      </c>
      <c r="K41" s="44"/>
      <c r="L41" s="45"/>
      <c r="M41" s="45"/>
      <c r="N41" s="45"/>
      <c r="O41" s="25">
        <f t="shared" si="28"/>
        <v>0</v>
      </c>
      <c r="P41" s="27"/>
      <c r="Q41" s="18">
        <f t="shared" si="29"/>
        <v>0</v>
      </c>
      <c r="R41" s="48"/>
      <c r="S41" s="21">
        <f t="shared" si="30"/>
        <v>0</v>
      </c>
      <c r="T41" s="39">
        <f t="shared" si="18"/>
        <v>0</v>
      </c>
      <c r="U41" s="41">
        <f t="shared" si="5"/>
        <v>0</v>
      </c>
      <c r="V41" s="185" t="str">
        <f t="shared" si="6"/>
        <v>OK</v>
      </c>
      <c r="W41" s="16">
        <f t="shared" si="31"/>
        <v>0</v>
      </c>
      <c r="X41" s="4">
        <f t="shared" si="32"/>
        <v>0</v>
      </c>
      <c r="Y41" s="39">
        <f t="shared" si="33"/>
        <v>0</v>
      </c>
      <c r="Z41" s="13">
        <f t="shared" si="19"/>
        <v>0</v>
      </c>
      <c r="AA41" s="189" t="str">
        <f t="shared" si="20"/>
        <v>OK</v>
      </c>
      <c r="AD41" s="30">
        <f t="shared" si="21"/>
        <v>0</v>
      </c>
      <c r="AE41" s="3">
        <f t="shared" si="34"/>
        <v>0</v>
      </c>
      <c r="AF41" s="4">
        <f t="shared" si="35"/>
        <v>0</v>
      </c>
      <c r="AG41" s="4">
        <f t="shared" si="36"/>
        <v>0</v>
      </c>
      <c r="AH41" s="3">
        <f t="shared" si="7"/>
        <v>0</v>
      </c>
      <c r="AI41" s="15">
        <f t="shared" si="8"/>
        <v>0</v>
      </c>
      <c r="AJ41" s="58">
        <f t="shared" si="9"/>
        <v>0</v>
      </c>
      <c r="AK41" s="4">
        <f t="shared" si="9"/>
        <v>0</v>
      </c>
      <c r="AL41" s="4">
        <f t="shared" si="9"/>
        <v>0</v>
      </c>
      <c r="AM41" s="4">
        <f t="shared" si="9"/>
        <v>0</v>
      </c>
      <c r="AN41" s="171">
        <f t="shared" si="22"/>
        <v>0</v>
      </c>
      <c r="AO41" s="16">
        <f t="shared" si="10"/>
        <v>0.83333333333333337</v>
      </c>
      <c r="AP41" s="4">
        <f t="shared" si="11"/>
        <v>0.83333333333333337</v>
      </c>
      <c r="AQ41" s="4">
        <f t="shared" si="12"/>
        <v>0.83333333333333337</v>
      </c>
      <c r="AR41" s="4">
        <f t="shared" si="13"/>
        <v>0.83333333333333337</v>
      </c>
      <c r="AS41" s="18">
        <f t="shared" si="14"/>
        <v>0.83333333333333337</v>
      </c>
      <c r="AT41" s="58">
        <f t="shared" si="23"/>
        <v>0</v>
      </c>
      <c r="AU41" s="4">
        <f t="shared" si="23"/>
        <v>0</v>
      </c>
      <c r="AV41" s="4">
        <f t="shared" si="23"/>
        <v>0</v>
      </c>
      <c r="AW41" s="4">
        <f t="shared" si="23"/>
        <v>0</v>
      </c>
      <c r="AX41" s="171">
        <f t="shared" si="24"/>
        <v>0</v>
      </c>
      <c r="AY41" s="16">
        <f t="shared" si="25"/>
        <v>0</v>
      </c>
      <c r="AZ41" s="4">
        <f t="shared" si="25"/>
        <v>0</v>
      </c>
      <c r="BA41" s="4">
        <f t="shared" si="25"/>
        <v>0</v>
      </c>
      <c r="BB41" s="4">
        <f t="shared" si="25"/>
        <v>0</v>
      </c>
      <c r="BC41" s="18">
        <f t="shared" si="26"/>
        <v>0</v>
      </c>
      <c r="BD41" s="178"/>
      <c r="BE41" s="11"/>
      <c r="BF41" s="11"/>
      <c r="BG41" s="11"/>
      <c r="BH41" s="77">
        <f>SUM(BA23:BA62)</f>
        <v>8.3333333333333037E-3</v>
      </c>
    </row>
    <row r="42" spans="7:60" ht="15.75" thickBot="1">
      <c r="G42" s="30" t="s">
        <v>7</v>
      </c>
      <c r="H42" s="3">
        <f t="shared" ref="H42" si="37">H41+1</f>
        <v>20</v>
      </c>
      <c r="I42" s="3">
        <f>SUM(AD$23:AD42)*AD42</f>
        <v>0</v>
      </c>
      <c r="J42" s="23">
        <f t="shared" si="17"/>
        <v>0.40972222222222193</v>
      </c>
      <c r="K42" s="44"/>
      <c r="L42" s="45"/>
      <c r="M42" s="45"/>
      <c r="N42" s="45"/>
      <c r="O42" s="25">
        <f t="shared" ref="O42" si="38">COUNTA(K42:N42)</f>
        <v>0</v>
      </c>
      <c r="P42" s="27"/>
      <c r="Q42" s="18">
        <f t="shared" ref="Q42" si="39">IF(OR(O42=0,P42=0),0,P42-J42)</f>
        <v>0</v>
      </c>
      <c r="R42" s="48"/>
      <c r="S42" s="21">
        <f t="shared" ref="S42" si="40">IF(OR(O42=0,R42=0),0,R42-P42)</f>
        <v>0</v>
      </c>
      <c r="T42" s="39">
        <f t="shared" si="18"/>
        <v>0</v>
      </c>
      <c r="U42" s="41">
        <f t="shared" si="5"/>
        <v>0</v>
      </c>
      <c r="V42" s="185" t="str">
        <f t="shared" si="6"/>
        <v>OK</v>
      </c>
      <c r="W42" s="16">
        <f t="shared" si="31"/>
        <v>0</v>
      </c>
      <c r="X42" s="4">
        <f t="shared" si="32"/>
        <v>0</v>
      </c>
      <c r="Y42" s="39">
        <f t="shared" si="33"/>
        <v>0</v>
      </c>
      <c r="Z42" s="13">
        <f t="shared" si="19"/>
        <v>0</v>
      </c>
      <c r="AA42" s="189" t="str">
        <f t="shared" si="20"/>
        <v>OK</v>
      </c>
      <c r="AD42" s="30">
        <f t="shared" ref="AD42" si="41">IF(O42=0,0,1)</f>
        <v>0</v>
      </c>
      <c r="AE42" s="3">
        <f t="shared" si="34"/>
        <v>0</v>
      </c>
      <c r="AF42" s="4">
        <f t="shared" si="35"/>
        <v>0</v>
      </c>
      <c r="AG42" s="4">
        <f t="shared" si="36"/>
        <v>0</v>
      </c>
      <c r="AH42" s="3">
        <f t="shared" si="7"/>
        <v>0</v>
      </c>
      <c r="AI42" s="15">
        <f t="shared" si="8"/>
        <v>0</v>
      </c>
      <c r="AJ42" s="80">
        <f t="shared" si="9"/>
        <v>0</v>
      </c>
      <c r="AK42" s="6">
        <f t="shared" si="9"/>
        <v>0</v>
      </c>
      <c r="AL42" s="6">
        <f t="shared" si="9"/>
        <v>0</v>
      </c>
      <c r="AM42" s="6">
        <f t="shared" si="9"/>
        <v>0</v>
      </c>
      <c r="AN42" s="172">
        <f t="shared" si="22"/>
        <v>0</v>
      </c>
      <c r="AO42" s="169">
        <f t="shared" si="10"/>
        <v>0.83333333333333337</v>
      </c>
      <c r="AP42" s="6">
        <f t="shared" si="11"/>
        <v>0.83333333333333337</v>
      </c>
      <c r="AQ42" s="6">
        <f t="shared" si="12"/>
        <v>0.83333333333333337</v>
      </c>
      <c r="AR42" s="6">
        <f t="shared" si="13"/>
        <v>0.83333333333333337</v>
      </c>
      <c r="AS42" s="95">
        <f t="shared" si="14"/>
        <v>0.83333333333333337</v>
      </c>
      <c r="AT42" s="80">
        <f t="shared" si="23"/>
        <v>0</v>
      </c>
      <c r="AU42" s="6">
        <f t="shared" si="23"/>
        <v>0</v>
      </c>
      <c r="AV42" s="6">
        <f t="shared" si="23"/>
        <v>0</v>
      </c>
      <c r="AW42" s="6">
        <f t="shared" si="23"/>
        <v>0</v>
      </c>
      <c r="AX42" s="172">
        <f t="shared" si="24"/>
        <v>0</v>
      </c>
      <c r="AY42" s="169">
        <f t="shared" si="25"/>
        <v>0</v>
      </c>
      <c r="AZ42" s="6">
        <f t="shared" si="25"/>
        <v>0</v>
      </c>
      <c r="BA42" s="6">
        <f t="shared" si="25"/>
        <v>0</v>
      </c>
      <c r="BB42" s="6">
        <f t="shared" si="25"/>
        <v>0</v>
      </c>
      <c r="BC42" s="95">
        <f t="shared" si="26"/>
        <v>0</v>
      </c>
      <c r="BD42" s="178"/>
      <c r="BE42" s="11"/>
      <c r="BF42" s="11"/>
      <c r="BG42" s="11"/>
      <c r="BH42" s="77">
        <f>SUM(BB23:BB62)</f>
        <v>4.4444444444444731E-2</v>
      </c>
    </row>
    <row r="43" spans="7:60">
      <c r="G43" s="31" t="str">
        <f t="shared" ref="G43:G62" si="42">$BF$34</f>
        <v>11th</v>
      </c>
      <c r="H43" s="7">
        <v>1</v>
      </c>
      <c r="I43" s="9">
        <f>SUM(AD$43:AD43)*AD43</f>
        <v>1</v>
      </c>
      <c r="J43" s="24">
        <f>AI10</f>
        <v>0.31805555555555554</v>
      </c>
      <c r="K43" s="46" t="s">
        <v>129</v>
      </c>
      <c r="L43" s="47" t="s">
        <v>130</v>
      </c>
      <c r="M43" s="47" t="s">
        <v>131</v>
      </c>
      <c r="N43" s="47"/>
      <c r="O43" s="26">
        <f t="shared" si="28"/>
        <v>3</v>
      </c>
      <c r="P43" s="49">
        <v>0.38680555555555557</v>
      </c>
      <c r="Q43" s="19">
        <f t="shared" si="29"/>
        <v>6.8750000000000033E-2</v>
      </c>
      <c r="R43" s="50">
        <v>0.49583333333333335</v>
      </c>
      <c r="S43" s="22">
        <f t="shared" si="30"/>
        <v>0.10902777777777778</v>
      </c>
      <c r="T43" s="40">
        <f t="shared" si="18"/>
        <v>0.17777777777777781</v>
      </c>
      <c r="U43" s="42">
        <f t="shared" si="5"/>
        <v>0.15972222222222224</v>
      </c>
      <c r="V43" s="186" t="str">
        <f t="shared" si="6"/>
        <v>Over</v>
      </c>
      <c r="W43" s="17"/>
      <c r="X43" s="10"/>
      <c r="Y43" s="51"/>
      <c r="Z43" s="43"/>
      <c r="AA43" s="190"/>
      <c r="AD43" s="36">
        <f t="shared" si="21"/>
        <v>1</v>
      </c>
      <c r="AE43" s="10"/>
      <c r="AF43" s="10"/>
      <c r="AG43" s="10"/>
      <c r="AH43" s="9">
        <f t="shared" si="7"/>
        <v>1</v>
      </c>
      <c r="AI43" s="52">
        <f t="shared" si="8"/>
        <v>0</v>
      </c>
      <c r="AJ43" s="173">
        <f t="shared" ref="AJ43:AM62" si="43">IF($O43=AJ$22,$T43,0)</f>
        <v>0</v>
      </c>
      <c r="AK43" s="8">
        <f t="shared" si="43"/>
        <v>0</v>
      </c>
      <c r="AL43" s="8">
        <f t="shared" si="43"/>
        <v>0.17777777777777781</v>
      </c>
      <c r="AM43" s="8">
        <f t="shared" si="43"/>
        <v>0</v>
      </c>
      <c r="AN43" s="174">
        <f t="shared" si="22"/>
        <v>0.17777777777777781</v>
      </c>
      <c r="AO43" s="20">
        <f t="shared" si="10"/>
        <v>0.83333333333333337</v>
      </c>
      <c r="AP43" s="8">
        <f t="shared" si="11"/>
        <v>0.83333333333333337</v>
      </c>
      <c r="AQ43" s="8">
        <f t="shared" si="12"/>
        <v>0.17777777777777781</v>
      </c>
      <c r="AR43" s="8">
        <f t="shared" si="13"/>
        <v>0.83333333333333337</v>
      </c>
      <c r="AS43" s="19">
        <f t="shared" si="14"/>
        <v>0.17777777777777781</v>
      </c>
      <c r="AT43" s="173">
        <f t="shared" si="23"/>
        <v>0</v>
      </c>
      <c r="AU43" s="8">
        <f t="shared" si="23"/>
        <v>0</v>
      </c>
      <c r="AV43" s="8">
        <f t="shared" si="23"/>
        <v>0</v>
      </c>
      <c r="AW43" s="8">
        <f t="shared" si="23"/>
        <v>0</v>
      </c>
      <c r="AX43" s="174">
        <f t="shared" si="24"/>
        <v>0</v>
      </c>
      <c r="AY43" s="20">
        <f t="shared" si="25"/>
        <v>0</v>
      </c>
      <c r="AZ43" s="8">
        <f t="shared" si="25"/>
        <v>0</v>
      </c>
      <c r="BA43" s="8">
        <f t="shared" si="25"/>
        <v>0</v>
      </c>
      <c r="BB43" s="8">
        <f t="shared" si="25"/>
        <v>0</v>
      </c>
      <c r="BC43" s="19">
        <f t="shared" si="26"/>
        <v>0</v>
      </c>
      <c r="BD43" s="178"/>
      <c r="BE43" s="11"/>
      <c r="BF43" s="11"/>
      <c r="BG43" s="11"/>
      <c r="BH43" s="35"/>
    </row>
    <row r="44" spans="7:60">
      <c r="G44" s="30" t="str">
        <f t="shared" si="42"/>
        <v>11th</v>
      </c>
      <c r="H44" s="3">
        <f>H43+1</f>
        <v>2</v>
      </c>
      <c r="I44" s="3">
        <f>SUM(AD$43:AD44)*AD44</f>
        <v>2</v>
      </c>
      <c r="J44" s="23">
        <f>J43+$AI$12</f>
        <v>0.32361111111111107</v>
      </c>
      <c r="K44" s="44" t="s">
        <v>129</v>
      </c>
      <c r="L44" s="45" t="s">
        <v>130</v>
      </c>
      <c r="M44" s="45" t="s">
        <v>131</v>
      </c>
      <c r="N44" s="45"/>
      <c r="O44" s="25">
        <f t="shared" si="28"/>
        <v>3</v>
      </c>
      <c r="P44" s="27">
        <v>0.39861111111111108</v>
      </c>
      <c r="Q44" s="18">
        <f t="shared" si="29"/>
        <v>7.5000000000000011E-2</v>
      </c>
      <c r="R44" s="48">
        <v>0.50208333333333333</v>
      </c>
      <c r="S44" s="21">
        <f t="shared" si="30"/>
        <v>0.10347222222222224</v>
      </c>
      <c r="T44" s="39">
        <f t="shared" si="18"/>
        <v>0.17847222222222225</v>
      </c>
      <c r="U44" s="41">
        <f t="shared" si="5"/>
        <v>0.15972222222222224</v>
      </c>
      <c r="V44" s="185" t="str">
        <f t="shared" si="6"/>
        <v>Over</v>
      </c>
      <c r="W44" s="16">
        <f>IF(AE44=0,0,IF(J44-AF44&lt;0,0,J44-AF44)*AD44)</f>
        <v>5.5555555555555358E-3</v>
      </c>
      <c r="X44" s="4">
        <f>IF(AE44=0,0,IF(R44-AG44&lt;0,0,R44-AG44)*AD44)</f>
        <v>6.2499999999999778E-3</v>
      </c>
      <c r="Y44" s="39">
        <f t="shared" ref="Y44:Y62" si="44">IF(X44-W44&lt;0,0,X44-W44)</f>
        <v>6.9444444444444198E-4</v>
      </c>
      <c r="Z44" s="13">
        <f t="shared" ref="Z44:Z62" si="45">$BF$32*AD44</f>
        <v>2.0833333333333329E-3</v>
      </c>
      <c r="AA44" s="189" t="str">
        <f t="shared" ref="AA44:AA62" si="46">IF(Y44&gt;Z44,$BF$24,$BF$25)</f>
        <v>OK</v>
      </c>
      <c r="AD44" s="30">
        <f t="shared" si="21"/>
        <v>1</v>
      </c>
      <c r="AE44" s="3">
        <f>IF(I44-1&lt;0,0,I44-1)</f>
        <v>1</v>
      </c>
      <c r="AF44" s="4">
        <f>IF(SUM($AE$44:$AE$62)=0,0,INDEX($J$43:$J$62,MATCH(AE44,$I$43:$I$62,))*AD44)</f>
        <v>0.31805555555555554</v>
      </c>
      <c r="AG44" s="4">
        <f>IF(SUM($AE$44:$AE$620)=0,0,INDEX($R$43:$R$62,MATCH(AE44,$I$43:$I$62,))*AD44)</f>
        <v>0.49583333333333335</v>
      </c>
      <c r="AH44" s="3">
        <f t="shared" si="7"/>
        <v>1</v>
      </c>
      <c r="AI44" s="15">
        <f t="shared" si="8"/>
        <v>0</v>
      </c>
      <c r="AJ44" s="58">
        <f t="shared" si="43"/>
        <v>0</v>
      </c>
      <c r="AK44" s="4">
        <f t="shared" si="43"/>
        <v>0</v>
      </c>
      <c r="AL44" s="4">
        <f t="shared" si="43"/>
        <v>0.17847222222222225</v>
      </c>
      <c r="AM44" s="4">
        <f t="shared" si="43"/>
        <v>0</v>
      </c>
      <c r="AN44" s="171">
        <f t="shared" si="22"/>
        <v>0.17847222222222225</v>
      </c>
      <c r="AO44" s="16">
        <f t="shared" si="10"/>
        <v>0.83333333333333337</v>
      </c>
      <c r="AP44" s="4">
        <f t="shared" si="11"/>
        <v>0.83333333333333337</v>
      </c>
      <c r="AQ44" s="4">
        <f t="shared" si="12"/>
        <v>0.17847222222222225</v>
      </c>
      <c r="AR44" s="4">
        <f t="shared" si="13"/>
        <v>0.83333333333333337</v>
      </c>
      <c r="AS44" s="18">
        <f t="shared" si="14"/>
        <v>0.17847222222222225</v>
      </c>
      <c r="AT44" s="58">
        <f t="shared" si="23"/>
        <v>0</v>
      </c>
      <c r="AU44" s="4">
        <f t="shared" si="23"/>
        <v>0</v>
      </c>
      <c r="AV44" s="4">
        <f t="shared" si="23"/>
        <v>6.2499999999999778E-3</v>
      </c>
      <c r="AW44" s="4">
        <f t="shared" si="23"/>
        <v>0</v>
      </c>
      <c r="AX44" s="171">
        <f t="shared" si="24"/>
        <v>6.2499999999999778E-3</v>
      </c>
      <c r="AY44" s="16">
        <f t="shared" si="25"/>
        <v>0</v>
      </c>
      <c r="AZ44" s="4">
        <f t="shared" si="25"/>
        <v>0</v>
      </c>
      <c r="BA44" s="4">
        <f t="shared" si="25"/>
        <v>6.9444444444444198E-4</v>
      </c>
      <c r="BB44" s="4">
        <f t="shared" si="25"/>
        <v>0</v>
      </c>
      <c r="BC44" s="18">
        <f t="shared" si="26"/>
        <v>6.9444444444444198E-4</v>
      </c>
      <c r="BD44" s="178"/>
      <c r="BE44" s="11"/>
      <c r="BF44" s="11"/>
      <c r="BG44" s="11"/>
      <c r="BH44" s="35"/>
    </row>
    <row r="45" spans="7:60">
      <c r="G45" s="30" t="str">
        <f t="shared" si="42"/>
        <v>11th</v>
      </c>
      <c r="H45" s="3">
        <f t="shared" ref="H45:H62" si="47">H44+1</f>
        <v>3</v>
      </c>
      <c r="I45" s="3">
        <f>SUM(AD$43:AD45)*AD45</f>
        <v>3</v>
      </c>
      <c r="J45" s="23">
        <f t="shared" ref="J45:J62" si="48">J44+$AI$12</f>
        <v>0.32916666666666661</v>
      </c>
      <c r="K45" s="44" t="s">
        <v>129</v>
      </c>
      <c r="L45" s="45" t="s">
        <v>130</v>
      </c>
      <c r="M45" s="45" t="s">
        <v>131</v>
      </c>
      <c r="N45" s="45"/>
      <c r="O45" s="25">
        <f t="shared" si="28"/>
        <v>3</v>
      </c>
      <c r="P45" s="27">
        <v>0.4069444444444445</v>
      </c>
      <c r="Q45" s="18">
        <f t="shared" si="29"/>
        <v>7.777777777777789E-2</v>
      </c>
      <c r="R45" s="48">
        <v>0.50902777777777775</v>
      </c>
      <c r="S45" s="21">
        <f t="shared" si="30"/>
        <v>0.10208333333333325</v>
      </c>
      <c r="T45" s="39">
        <f t="shared" si="18"/>
        <v>0.17986111111111114</v>
      </c>
      <c r="U45" s="41">
        <f t="shared" si="5"/>
        <v>0.15972222222222224</v>
      </c>
      <c r="V45" s="185" t="str">
        <f t="shared" si="6"/>
        <v>Over</v>
      </c>
      <c r="W45" s="16">
        <f t="shared" ref="W45:W62" si="49">IF(AE45=0,0,IF(J45-AF45&lt;0,0,J45-AF45)*AD45)</f>
        <v>5.5555555555555358E-3</v>
      </c>
      <c r="X45" s="4">
        <f t="shared" ref="X45:X62" si="50">IF(AE45=0,0,IF(R45-AG45&lt;0,0,R45-AG45)*AD45)</f>
        <v>6.9444444444444198E-3</v>
      </c>
      <c r="Y45" s="39">
        <f t="shared" si="44"/>
        <v>1.388888888888884E-3</v>
      </c>
      <c r="Z45" s="13">
        <f t="shared" si="45"/>
        <v>2.0833333333333329E-3</v>
      </c>
      <c r="AA45" s="189" t="str">
        <f t="shared" si="46"/>
        <v>OK</v>
      </c>
      <c r="AD45" s="30">
        <f t="shared" si="21"/>
        <v>1</v>
      </c>
      <c r="AE45" s="3">
        <f t="shared" ref="AE45:AE62" si="51">IF(I45-1&lt;0,0,I45-1)</f>
        <v>2</v>
      </c>
      <c r="AF45" s="4">
        <f t="shared" ref="AF45:AF62" si="52">IF(SUM($AE$44:$AE$62)=0,0,INDEX($J$43:$J$62,MATCH(AE45,$I$43:$I$62,))*AD45)</f>
        <v>0.32361111111111107</v>
      </c>
      <c r="AG45" s="4">
        <f t="shared" ref="AG45:AG62" si="53">IF(SUM($AE$44:$AE$620)=0,0,INDEX($R$43:$R$62,MATCH(AE45,$I$43:$I$62,))*AD45)</f>
        <v>0.50208333333333333</v>
      </c>
      <c r="AH45" s="3">
        <f t="shared" si="7"/>
        <v>1</v>
      </c>
      <c r="AI45" s="15">
        <f t="shared" si="8"/>
        <v>0</v>
      </c>
      <c r="AJ45" s="58">
        <f t="shared" si="43"/>
        <v>0</v>
      </c>
      <c r="AK45" s="4">
        <f t="shared" si="43"/>
        <v>0</v>
      </c>
      <c r="AL45" s="4">
        <f t="shared" si="43"/>
        <v>0.17986111111111114</v>
      </c>
      <c r="AM45" s="4">
        <f t="shared" si="43"/>
        <v>0</v>
      </c>
      <c r="AN45" s="171">
        <f t="shared" si="22"/>
        <v>0.17986111111111114</v>
      </c>
      <c r="AO45" s="16">
        <f t="shared" si="10"/>
        <v>0.83333333333333337</v>
      </c>
      <c r="AP45" s="4">
        <f t="shared" si="11"/>
        <v>0.83333333333333337</v>
      </c>
      <c r="AQ45" s="4">
        <f t="shared" si="12"/>
        <v>0.17986111111111114</v>
      </c>
      <c r="AR45" s="4">
        <f t="shared" si="13"/>
        <v>0.83333333333333337</v>
      </c>
      <c r="AS45" s="18">
        <f t="shared" si="14"/>
        <v>0.17986111111111114</v>
      </c>
      <c r="AT45" s="58">
        <f t="shared" si="23"/>
        <v>0</v>
      </c>
      <c r="AU45" s="4">
        <f t="shared" si="23"/>
        <v>0</v>
      </c>
      <c r="AV45" s="4">
        <f t="shared" si="23"/>
        <v>6.9444444444444198E-3</v>
      </c>
      <c r="AW45" s="4">
        <f t="shared" si="23"/>
        <v>0</v>
      </c>
      <c r="AX45" s="171">
        <f t="shared" si="24"/>
        <v>6.9444444444444198E-3</v>
      </c>
      <c r="AY45" s="16">
        <f t="shared" si="25"/>
        <v>0</v>
      </c>
      <c r="AZ45" s="4">
        <f t="shared" si="25"/>
        <v>0</v>
      </c>
      <c r="BA45" s="4">
        <f t="shared" si="25"/>
        <v>1.388888888888884E-3</v>
      </c>
      <c r="BB45" s="4">
        <f t="shared" si="25"/>
        <v>0</v>
      </c>
      <c r="BC45" s="18">
        <f t="shared" si="26"/>
        <v>1.388888888888884E-3</v>
      </c>
      <c r="BD45" s="178"/>
      <c r="BE45" s="11"/>
      <c r="BF45" s="11"/>
      <c r="BG45" s="11"/>
      <c r="BH45" s="35"/>
    </row>
    <row r="46" spans="7:60">
      <c r="G46" s="30" t="str">
        <f t="shared" si="42"/>
        <v>11th</v>
      </c>
      <c r="H46" s="3">
        <f t="shared" si="47"/>
        <v>4</v>
      </c>
      <c r="I46" s="3">
        <f>SUM(AD$43:AD46)*AD46</f>
        <v>4</v>
      </c>
      <c r="J46" s="23">
        <f t="shared" si="48"/>
        <v>0.33472222222222214</v>
      </c>
      <c r="K46" s="44" t="s">
        <v>129</v>
      </c>
      <c r="L46" s="45" t="s">
        <v>130</v>
      </c>
      <c r="M46" s="45" t="s">
        <v>131</v>
      </c>
      <c r="N46" s="45"/>
      <c r="O46" s="25">
        <f t="shared" si="28"/>
        <v>3</v>
      </c>
      <c r="P46" s="27">
        <v>0.4152777777777778</v>
      </c>
      <c r="Q46" s="18">
        <f t="shared" si="29"/>
        <v>8.0555555555555658E-2</v>
      </c>
      <c r="R46" s="48">
        <v>0.51458333333333328</v>
      </c>
      <c r="S46" s="21">
        <f t="shared" si="30"/>
        <v>9.930555555555548E-2</v>
      </c>
      <c r="T46" s="39">
        <f t="shared" si="18"/>
        <v>0.17986111111111114</v>
      </c>
      <c r="U46" s="41">
        <f t="shared" si="5"/>
        <v>0.15972222222222224</v>
      </c>
      <c r="V46" s="185" t="str">
        <f t="shared" si="6"/>
        <v>Over</v>
      </c>
      <c r="W46" s="16">
        <f t="shared" si="49"/>
        <v>5.5555555555555358E-3</v>
      </c>
      <c r="X46" s="4">
        <f t="shared" si="50"/>
        <v>5.5555555555555358E-3</v>
      </c>
      <c r="Y46" s="39">
        <f t="shared" si="44"/>
        <v>0</v>
      </c>
      <c r="Z46" s="13">
        <f t="shared" si="45"/>
        <v>2.0833333333333329E-3</v>
      </c>
      <c r="AA46" s="189" t="str">
        <f t="shared" si="46"/>
        <v>OK</v>
      </c>
      <c r="AD46" s="30">
        <f t="shared" si="21"/>
        <v>1</v>
      </c>
      <c r="AE46" s="3">
        <f t="shared" si="51"/>
        <v>3</v>
      </c>
      <c r="AF46" s="4">
        <f t="shared" si="52"/>
        <v>0.32916666666666661</v>
      </c>
      <c r="AG46" s="4">
        <f t="shared" si="53"/>
        <v>0.50902777777777775</v>
      </c>
      <c r="AH46" s="3">
        <f t="shared" si="7"/>
        <v>1</v>
      </c>
      <c r="AI46" s="15">
        <f t="shared" si="8"/>
        <v>0</v>
      </c>
      <c r="AJ46" s="58">
        <f t="shared" si="43"/>
        <v>0</v>
      </c>
      <c r="AK46" s="4">
        <f t="shared" si="43"/>
        <v>0</v>
      </c>
      <c r="AL46" s="4">
        <f t="shared" si="43"/>
        <v>0.17986111111111114</v>
      </c>
      <c r="AM46" s="4">
        <f t="shared" si="43"/>
        <v>0</v>
      </c>
      <c r="AN46" s="171">
        <f t="shared" si="22"/>
        <v>0.17986111111111114</v>
      </c>
      <c r="AO46" s="16">
        <f t="shared" si="10"/>
        <v>0.83333333333333337</v>
      </c>
      <c r="AP46" s="4">
        <f t="shared" si="11"/>
        <v>0.83333333333333337</v>
      </c>
      <c r="AQ46" s="4">
        <f t="shared" si="12"/>
        <v>0.17986111111111114</v>
      </c>
      <c r="AR46" s="4">
        <f t="shared" si="13"/>
        <v>0.83333333333333337</v>
      </c>
      <c r="AS46" s="18">
        <f t="shared" si="14"/>
        <v>0.17986111111111114</v>
      </c>
      <c r="AT46" s="58">
        <f t="shared" si="23"/>
        <v>0</v>
      </c>
      <c r="AU46" s="4">
        <f t="shared" si="23"/>
        <v>0</v>
      </c>
      <c r="AV46" s="4">
        <f t="shared" si="23"/>
        <v>5.5555555555555358E-3</v>
      </c>
      <c r="AW46" s="4">
        <f t="shared" si="23"/>
        <v>0</v>
      </c>
      <c r="AX46" s="171">
        <f t="shared" si="24"/>
        <v>5.5555555555555358E-3</v>
      </c>
      <c r="AY46" s="16">
        <f t="shared" si="25"/>
        <v>0</v>
      </c>
      <c r="AZ46" s="4">
        <f t="shared" si="25"/>
        <v>0</v>
      </c>
      <c r="BA46" s="4">
        <f t="shared" si="25"/>
        <v>0</v>
      </c>
      <c r="BB46" s="4">
        <f t="shared" si="25"/>
        <v>0</v>
      </c>
      <c r="BC46" s="18">
        <f t="shared" si="26"/>
        <v>0</v>
      </c>
      <c r="BD46" s="178"/>
      <c r="BE46" s="11"/>
      <c r="BF46" s="11"/>
      <c r="BG46" s="11"/>
      <c r="BH46" s="35"/>
    </row>
    <row r="47" spans="7:60">
      <c r="G47" s="30" t="str">
        <f t="shared" si="42"/>
        <v>11th</v>
      </c>
      <c r="H47" s="3">
        <f t="shared" si="47"/>
        <v>5</v>
      </c>
      <c r="I47" s="3">
        <f>SUM(AD$43:AD47)*AD47</f>
        <v>5</v>
      </c>
      <c r="J47" s="23">
        <f t="shared" si="48"/>
        <v>0.34027777777777768</v>
      </c>
      <c r="K47" s="44" t="s">
        <v>129</v>
      </c>
      <c r="L47" s="45" t="s">
        <v>130</v>
      </c>
      <c r="M47" s="45" t="s">
        <v>131</v>
      </c>
      <c r="N47" s="45" t="s">
        <v>132</v>
      </c>
      <c r="O47" s="25">
        <f t="shared" si="28"/>
        <v>4</v>
      </c>
      <c r="P47" s="27">
        <v>0.42708333333333331</v>
      </c>
      <c r="Q47" s="18">
        <f t="shared" si="29"/>
        <v>8.6805555555555636E-2</v>
      </c>
      <c r="R47" s="48">
        <v>0.52152777777777781</v>
      </c>
      <c r="S47" s="21">
        <f t="shared" si="30"/>
        <v>9.4444444444444497E-2</v>
      </c>
      <c r="T47" s="39">
        <f t="shared" si="18"/>
        <v>0.18125000000000013</v>
      </c>
      <c r="U47" s="41">
        <f t="shared" si="5"/>
        <v>0.17361111111111113</v>
      </c>
      <c r="V47" s="185" t="str">
        <f t="shared" si="6"/>
        <v>Over</v>
      </c>
      <c r="W47" s="16">
        <f t="shared" si="49"/>
        <v>5.5555555555555358E-3</v>
      </c>
      <c r="X47" s="4">
        <f t="shared" si="50"/>
        <v>6.9444444444445308E-3</v>
      </c>
      <c r="Y47" s="39">
        <f t="shared" si="44"/>
        <v>1.388888888888995E-3</v>
      </c>
      <c r="Z47" s="13">
        <f t="shared" si="45"/>
        <v>2.0833333333333329E-3</v>
      </c>
      <c r="AA47" s="189" t="str">
        <f t="shared" si="46"/>
        <v>OK</v>
      </c>
      <c r="AD47" s="30">
        <f t="shared" si="21"/>
        <v>1</v>
      </c>
      <c r="AE47" s="3">
        <f t="shared" si="51"/>
        <v>4</v>
      </c>
      <c r="AF47" s="4">
        <f t="shared" si="52"/>
        <v>0.33472222222222214</v>
      </c>
      <c r="AG47" s="4">
        <f t="shared" si="53"/>
        <v>0.51458333333333328</v>
      </c>
      <c r="AH47" s="3">
        <f t="shared" si="7"/>
        <v>1</v>
      </c>
      <c r="AI47" s="15">
        <f t="shared" si="8"/>
        <v>0</v>
      </c>
      <c r="AJ47" s="58">
        <f t="shared" si="43"/>
        <v>0</v>
      </c>
      <c r="AK47" s="4">
        <f t="shared" si="43"/>
        <v>0</v>
      </c>
      <c r="AL47" s="4">
        <f t="shared" si="43"/>
        <v>0</v>
      </c>
      <c r="AM47" s="4">
        <f t="shared" si="43"/>
        <v>0.18125000000000013</v>
      </c>
      <c r="AN47" s="171">
        <f t="shared" si="22"/>
        <v>0.18125000000000013</v>
      </c>
      <c r="AO47" s="16">
        <f t="shared" si="10"/>
        <v>0.83333333333333337</v>
      </c>
      <c r="AP47" s="4">
        <f t="shared" si="11"/>
        <v>0.83333333333333337</v>
      </c>
      <c r="AQ47" s="4">
        <f t="shared" si="12"/>
        <v>0.83333333333333337</v>
      </c>
      <c r="AR47" s="4">
        <f t="shared" si="13"/>
        <v>0.18125000000000013</v>
      </c>
      <c r="AS47" s="18">
        <f t="shared" si="14"/>
        <v>0.18125000000000013</v>
      </c>
      <c r="AT47" s="58">
        <f t="shared" si="23"/>
        <v>0</v>
      </c>
      <c r="AU47" s="4">
        <f t="shared" si="23"/>
        <v>0</v>
      </c>
      <c r="AV47" s="4">
        <f t="shared" si="23"/>
        <v>0</v>
      </c>
      <c r="AW47" s="4">
        <f t="shared" si="23"/>
        <v>6.9444444444445308E-3</v>
      </c>
      <c r="AX47" s="171">
        <f t="shared" si="24"/>
        <v>6.9444444444445308E-3</v>
      </c>
      <c r="AY47" s="16">
        <f t="shared" si="25"/>
        <v>0</v>
      </c>
      <c r="AZ47" s="4">
        <f t="shared" si="25"/>
        <v>0</v>
      </c>
      <c r="BA47" s="4">
        <f t="shared" si="25"/>
        <v>0</v>
      </c>
      <c r="BB47" s="4">
        <f t="shared" si="25"/>
        <v>1.388888888888995E-3</v>
      </c>
      <c r="BC47" s="18">
        <f t="shared" si="26"/>
        <v>1.388888888888995E-3</v>
      </c>
      <c r="BD47" s="178"/>
      <c r="BE47" s="11"/>
      <c r="BF47" s="11"/>
      <c r="BG47" s="11"/>
      <c r="BH47" s="35"/>
    </row>
    <row r="48" spans="7:60">
      <c r="G48" s="30" t="str">
        <f t="shared" si="42"/>
        <v>11th</v>
      </c>
      <c r="H48" s="3">
        <f t="shared" si="47"/>
        <v>6</v>
      </c>
      <c r="I48" s="3">
        <f>SUM(AD$43:AD48)*AD48</f>
        <v>6</v>
      </c>
      <c r="J48" s="23">
        <f t="shared" si="48"/>
        <v>0.34583333333333321</v>
      </c>
      <c r="K48" s="44" t="s">
        <v>129</v>
      </c>
      <c r="L48" s="45" t="s">
        <v>130</v>
      </c>
      <c r="M48" s="45" t="s">
        <v>131</v>
      </c>
      <c r="N48" s="45" t="s">
        <v>132</v>
      </c>
      <c r="O48" s="25">
        <f t="shared" si="28"/>
        <v>4</v>
      </c>
      <c r="P48" s="27">
        <v>0.43194444444444446</v>
      </c>
      <c r="Q48" s="18">
        <f t="shared" si="29"/>
        <v>8.6111111111111249E-2</v>
      </c>
      <c r="R48" s="48">
        <v>0.52708333333333335</v>
      </c>
      <c r="S48" s="21">
        <f t="shared" si="30"/>
        <v>9.5138888888888884E-2</v>
      </c>
      <c r="T48" s="39">
        <f t="shared" si="18"/>
        <v>0.18125000000000013</v>
      </c>
      <c r="U48" s="41">
        <f t="shared" si="5"/>
        <v>0.17361111111111113</v>
      </c>
      <c r="V48" s="185" t="str">
        <f t="shared" si="6"/>
        <v>Over</v>
      </c>
      <c r="W48" s="16">
        <f t="shared" si="49"/>
        <v>5.5555555555555358E-3</v>
      </c>
      <c r="X48" s="4">
        <f t="shared" si="50"/>
        <v>5.5555555555555358E-3</v>
      </c>
      <c r="Y48" s="39">
        <f t="shared" si="44"/>
        <v>0</v>
      </c>
      <c r="Z48" s="13">
        <f t="shared" si="45"/>
        <v>2.0833333333333329E-3</v>
      </c>
      <c r="AA48" s="189" t="str">
        <f t="shared" si="46"/>
        <v>OK</v>
      </c>
      <c r="AD48" s="30">
        <f t="shared" si="21"/>
        <v>1</v>
      </c>
      <c r="AE48" s="3">
        <f t="shared" si="51"/>
        <v>5</v>
      </c>
      <c r="AF48" s="4">
        <f t="shared" si="52"/>
        <v>0.34027777777777768</v>
      </c>
      <c r="AG48" s="4">
        <f t="shared" si="53"/>
        <v>0.52152777777777781</v>
      </c>
      <c r="AH48" s="3">
        <f t="shared" si="7"/>
        <v>1</v>
      </c>
      <c r="AI48" s="15">
        <f t="shared" si="8"/>
        <v>0</v>
      </c>
      <c r="AJ48" s="58">
        <f t="shared" si="43"/>
        <v>0</v>
      </c>
      <c r="AK48" s="4">
        <f t="shared" si="43"/>
        <v>0</v>
      </c>
      <c r="AL48" s="4">
        <f t="shared" si="43"/>
        <v>0</v>
      </c>
      <c r="AM48" s="4">
        <f t="shared" si="43"/>
        <v>0.18125000000000013</v>
      </c>
      <c r="AN48" s="171">
        <f t="shared" si="22"/>
        <v>0.18125000000000013</v>
      </c>
      <c r="AO48" s="16">
        <f t="shared" si="10"/>
        <v>0.83333333333333337</v>
      </c>
      <c r="AP48" s="4">
        <f t="shared" si="11"/>
        <v>0.83333333333333337</v>
      </c>
      <c r="AQ48" s="4">
        <f t="shared" si="12"/>
        <v>0.83333333333333337</v>
      </c>
      <c r="AR48" s="4">
        <f t="shared" si="13"/>
        <v>0.18125000000000013</v>
      </c>
      <c r="AS48" s="18">
        <f t="shared" si="14"/>
        <v>0.18125000000000013</v>
      </c>
      <c r="AT48" s="58">
        <f t="shared" si="23"/>
        <v>0</v>
      </c>
      <c r="AU48" s="4">
        <f t="shared" si="23"/>
        <v>0</v>
      </c>
      <c r="AV48" s="4">
        <f t="shared" si="23"/>
        <v>0</v>
      </c>
      <c r="AW48" s="4">
        <f t="shared" si="23"/>
        <v>5.5555555555555358E-3</v>
      </c>
      <c r="AX48" s="171">
        <f t="shared" si="24"/>
        <v>5.5555555555555358E-3</v>
      </c>
      <c r="AY48" s="16">
        <f t="shared" si="25"/>
        <v>0</v>
      </c>
      <c r="AZ48" s="4">
        <f t="shared" si="25"/>
        <v>0</v>
      </c>
      <c r="BA48" s="4">
        <f t="shared" si="25"/>
        <v>0</v>
      </c>
      <c r="BB48" s="4">
        <f t="shared" si="25"/>
        <v>0</v>
      </c>
      <c r="BC48" s="18">
        <f t="shared" si="26"/>
        <v>0</v>
      </c>
      <c r="BD48" s="178"/>
      <c r="BE48" s="11"/>
      <c r="BF48" s="11"/>
      <c r="BG48" s="11"/>
      <c r="BH48" s="35"/>
    </row>
    <row r="49" spans="7:60">
      <c r="G49" s="30" t="str">
        <f t="shared" si="42"/>
        <v>11th</v>
      </c>
      <c r="H49" s="3">
        <f t="shared" si="47"/>
        <v>7</v>
      </c>
      <c r="I49" s="3">
        <f>SUM(AD$43:AD49)*AD49</f>
        <v>7</v>
      </c>
      <c r="J49" s="23">
        <f t="shared" si="48"/>
        <v>0.35138888888888875</v>
      </c>
      <c r="K49" s="44" t="s">
        <v>129</v>
      </c>
      <c r="L49" s="45" t="s">
        <v>130</v>
      </c>
      <c r="M49" s="45" t="s">
        <v>131</v>
      </c>
      <c r="N49" s="45" t="s">
        <v>132</v>
      </c>
      <c r="O49" s="25">
        <f t="shared" si="28"/>
        <v>4</v>
      </c>
      <c r="P49" s="27">
        <v>0.4375</v>
      </c>
      <c r="Q49" s="18">
        <f t="shared" si="29"/>
        <v>8.6111111111111249E-2</v>
      </c>
      <c r="R49" s="48">
        <v>0.53125</v>
      </c>
      <c r="S49" s="21">
        <f t="shared" si="30"/>
        <v>9.375E-2</v>
      </c>
      <c r="T49" s="39">
        <f t="shared" si="18"/>
        <v>0.17986111111111125</v>
      </c>
      <c r="U49" s="41">
        <f t="shared" si="5"/>
        <v>0.17361111111111113</v>
      </c>
      <c r="V49" s="185" t="str">
        <f t="shared" si="6"/>
        <v>Over</v>
      </c>
      <c r="W49" s="16">
        <f t="shared" si="49"/>
        <v>5.5555555555555358E-3</v>
      </c>
      <c r="X49" s="4">
        <f t="shared" si="50"/>
        <v>4.1666666666666519E-3</v>
      </c>
      <c r="Y49" s="39">
        <f t="shared" si="44"/>
        <v>0</v>
      </c>
      <c r="Z49" s="13">
        <f t="shared" si="45"/>
        <v>2.0833333333333329E-3</v>
      </c>
      <c r="AA49" s="189" t="str">
        <f t="shared" si="46"/>
        <v>OK</v>
      </c>
      <c r="AD49" s="30">
        <f t="shared" si="21"/>
        <v>1</v>
      </c>
      <c r="AE49" s="3">
        <f t="shared" si="51"/>
        <v>6</v>
      </c>
      <c r="AF49" s="4">
        <f t="shared" si="52"/>
        <v>0.34583333333333321</v>
      </c>
      <c r="AG49" s="4">
        <f t="shared" si="53"/>
        <v>0.52708333333333335</v>
      </c>
      <c r="AH49" s="3">
        <f t="shared" si="7"/>
        <v>1</v>
      </c>
      <c r="AI49" s="15">
        <f t="shared" si="8"/>
        <v>0</v>
      </c>
      <c r="AJ49" s="58">
        <f t="shared" si="43"/>
        <v>0</v>
      </c>
      <c r="AK49" s="4">
        <f t="shared" si="43"/>
        <v>0</v>
      </c>
      <c r="AL49" s="4">
        <f t="shared" si="43"/>
        <v>0</v>
      </c>
      <c r="AM49" s="4">
        <f t="shared" si="43"/>
        <v>0.17986111111111125</v>
      </c>
      <c r="AN49" s="171">
        <f t="shared" si="22"/>
        <v>0.17986111111111125</v>
      </c>
      <c r="AO49" s="16">
        <f t="shared" si="10"/>
        <v>0.83333333333333337</v>
      </c>
      <c r="AP49" s="4">
        <f t="shared" si="11"/>
        <v>0.83333333333333337</v>
      </c>
      <c r="AQ49" s="4">
        <f t="shared" si="12"/>
        <v>0.83333333333333337</v>
      </c>
      <c r="AR49" s="4">
        <f t="shared" si="13"/>
        <v>0.17986111111111125</v>
      </c>
      <c r="AS49" s="18">
        <f t="shared" si="14"/>
        <v>0.17986111111111125</v>
      </c>
      <c r="AT49" s="58">
        <f t="shared" si="23"/>
        <v>0</v>
      </c>
      <c r="AU49" s="4">
        <f t="shared" si="23"/>
        <v>0</v>
      </c>
      <c r="AV49" s="4">
        <f t="shared" si="23"/>
        <v>0</v>
      </c>
      <c r="AW49" s="4">
        <f t="shared" si="23"/>
        <v>4.1666666666666519E-3</v>
      </c>
      <c r="AX49" s="171">
        <f t="shared" si="24"/>
        <v>4.1666666666666519E-3</v>
      </c>
      <c r="AY49" s="16">
        <f t="shared" si="25"/>
        <v>0</v>
      </c>
      <c r="AZ49" s="4">
        <f t="shared" si="25"/>
        <v>0</v>
      </c>
      <c r="BA49" s="4">
        <f t="shared" si="25"/>
        <v>0</v>
      </c>
      <c r="BB49" s="4">
        <f t="shared" si="25"/>
        <v>0</v>
      </c>
      <c r="BC49" s="18">
        <f t="shared" si="26"/>
        <v>0</v>
      </c>
      <c r="BD49" s="178"/>
      <c r="BE49" s="11"/>
      <c r="BF49" s="11"/>
      <c r="BG49" s="11"/>
      <c r="BH49" s="35"/>
    </row>
    <row r="50" spans="7:60">
      <c r="G50" s="30" t="str">
        <f t="shared" si="42"/>
        <v>11th</v>
      </c>
      <c r="H50" s="3">
        <f t="shared" si="47"/>
        <v>8</v>
      </c>
      <c r="I50" s="3">
        <f>SUM(AD$43:AD50)*AD50</f>
        <v>8</v>
      </c>
      <c r="J50" s="23">
        <f t="shared" si="48"/>
        <v>0.35694444444444429</v>
      </c>
      <c r="K50" s="44" t="s">
        <v>129</v>
      </c>
      <c r="L50" s="45" t="s">
        <v>130</v>
      </c>
      <c r="M50" s="45" t="s">
        <v>131</v>
      </c>
      <c r="N50" s="45"/>
      <c r="O50" s="25">
        <f t="shared" si="28"/>
        <v>3</v>
      </c>
      <c r="P50" s="27">
        <v>0.44444444444444442</v>
      </c>
      <c r="Q50" s="18">
        <f t="shared" si="29"/>
        <v>8.7500000000000133E-2</v>
      </c>
      <c r="R50" s="48">
        <v>0.53472222222222221</v>
      </c>
      <c r="S50" s="21">
        <f t="shared" si="30"/>
        <v>9.027777777777779E-2</v>
      </c>
      <c r="T50" s="39">
        <f t="shared" si="18"/>
        <v>0.17777777777777792</v>
      </c>
      <c r="U50" s="41">
        <f t="shared" si="5"/>
        <v>0.15972222222222224</v>
      </c>
      <c r="V50" s="185" t="str">
        <f t="shared" si="6"/>
        <v>Over</v>
      </c>
      <c r="W50" s="16">
        <f t="shared" si="49"/>
        <v>5.5555555555555358E-3</v>
      </c>
      <c r="X50" s="4">
        <f t="shared" si="50"/>
        <v>3.4722222222222099E-3</v>
      </c>
      <c r="Y50" s="39">
        <f t="shared" si="44"/>
        <v>0</v>
      </c>
      <c r="Z50" s="13">
        <f t="shared" si="45"/>
        <v>2.0833333333333329E-3</v>
      </c>
      <c r="AA50" s="189" t="str">
        <f t="shared" si="46"/>
        <v>OK</v>
      </c>
      <c r="AD50" s="30">
        <f t="shared" si="21"/>
        <v>1</v>
      </c>
      <c r="AE50" s="3">
        <f t="shared" si="51"/>
        <v>7</v>
      </c>
      <c r="AF50" s="4">
        <f t="shared" si="52"/>
        <v>0.35138888888888875</v>
      </c>
      <c r="AG50" s="4">
        <f t="shared" si="53"/>
        <v>0.53125</v>
      </c>
      <c r="AH50" s="3">
        <f t="shared" si="7"/>
        <v>1</v>
      </c>
      <c r="AI50" s="15">
        <f t="shared" si="8"/>
        <v>0</v>
      </c>
      <c r="AJ50" s="58">
        <f t="shared" si="43"/>
        <v>0</v>
      </c>
      <c r="AK50" s="4">
        <f t="shared" si="43"/>
        <v>0</v>
      </c>
      <c r="AL50" s="4">
        <f t="shared" si="43"/>
        <v>0.17777777777777792</v>
      </c>
      <c r="AM50" s="4">
        <f t="shared" si="43"/>
        <v>0</v>
      </c>
      <c r="AN50" s="171">
        <f t="shared" si="22"/>
        <v>0.17777777777777792</v>
      </c>
      <c r="AO50" s="16">
        <f t="shared" si="10"/>
        <v>0.83333333333333337</v>
      </c>
      <c r="AP50" s="4">
        <f t="shared" si="11"/>
        <v>0.83333333333333337</v>
      </c>
      <c r="AQ50" s="4">
        <f t="shared" si="12"/>
        <v>0.17777777777777792</v>
      </c>
      <c r="AR50" s="4">
        <f t="shared" si="13"/>
        <v>0.83333333333333337</v>
      </c>
      <c r="AS50" s="18">
        <f t="shared" si="14"/>
        <v>0.17777777777777792</v>
      </c>
      <c r="AT50" s="58">
        <f t="shared" si="23"/>
        <v>0</v>
      </c>
      <c r="AU50" s="4">
        <f t="shared" si="23"/>
        <v>0</v>
      </c>
      <c r="AV50" s="4">
        <f t="shared" si="23"/>
        <v>3.4722222222222099E-3</v>
      </c>
      <c r="AW50" s="4">
        <f t="shared" si="23"/>
        <v>0</v>
      </c>
      <c r="AX50" s="171">
        <f t="shared" si="24"/>
        <v>3.4722222222222099E-3</v>
      </c>
      <c r="AY50" s="16">
        <f t="shared" si="25"/>
        <v>0</v>
      </c>
      <c r="AZ50" s="4">
        <f t="shared" si="25"/>
        <v>0</v>
      </c>
      <c r="BA50" s="4">
        <f t="shared" si="25"/>
        <v>0</v>
      </c>
      <c r="BB50" s="4">
        <f t="shared" si="25"/>
        <v>0</v>
      </c>
      <c r="BC50" s="18">
        <f t="shared" si="26"/>
        <v>0</v>
      </c>
      <c r="BD50" s="178"/>
      <c r="BE50" s="11"/>
      <c r="BF50" s="11"/>
      <c r="BG50" s="11"/>
      <c r="BH50" s="35"/>
    </row>
    <row r="51" spans="7:60">
      <c r="G51" s="30" t="str">
        <f t="shared" si="42"/>
        <v>11th</v>
      </c>
      <c r="H51" s="3">
        <f t="shared" si="47"/>
        <v>9</v>
      </c>
      <c r="I51" s="3">
        <f>SUM(AD$43:AD51)*AD51</f>
        <v>9</v>
      </c>
      <c r="J51" s="23">
        <f t="shared" si="48"/>
        <v>0.36249999999999982</v>
      </c>
      <c r="K51" s="44" t="s">
        <v>129</v>
      </c>
      <c r="L51" s="45" t="s">
        <v>130</v>
      </c>
      <c r="M51" s="45" t="s">
        <v>131</v>
      </c>
      <c r="N51" s="45"/>
      <c r="O51" s="25">
        <f t="shared" si="28"/>
        <v>3</v>
      </c>
      <c r="P51" s="27">
        <v>0.4513888888888889</v>
      </c>
      <c r="Q51" s="18">
        <f t="shared" si="29"/>
        <v>8.8888888888889073E-2</v>
      </c>
      <c r="R51" s="48">
        <v>0.54097222222222219</v>
      </c>
      <c r="S51" s="21">
        <f t="shared" si="30"/>
        <v>8.9583333333333293E-2</v>
      </c>
      <c r="T51" s="39">
        <f t="shared" si="18"/>
        <v>0.17847222222222237</v>
      </c>
      <c r="U51" s="41">
        <f t="shared" si="5"/>
        <v>0.15972222222222224</v>
      </c>
      <c r="V51" s="185" t="str">
        <f t="shared" si="6"/>
        <v>Over</v>
      </c>
      <c r="W51" s="16">
        <f t="shared" si="49"/>
        <v>5.5555555555555358E-3</v>
      </c>
      <c r="X51" s="4">
        <f t="shared" si="50"/>
        <v>6.2499999999999778E-3</v>
      </c>
      <c r="Y51" s="39">
        <f t="shared" si="44"/>
        <v>6.9444444444444198E-4</v>
      </c>
      <c r="Z51" s="13">
        <f t="shared" si="45"/>
        <v>2.0833333333333329E-3</v>
      </c>
      <c r="AA51" s="189" t="str">
        <f t="shared" si="46"/>
        <v>OK</v>
      </c>
      <c r="AD51" s="30">
        <f t="shared" si="21"/>
        <v>1</v>
      </c>
      <c r="AE51" s="3">
        <f t="shared" si="51"/>
        <v>8</v>
      </c>
      <c r="AF51" s="4">
        <f t="shared" si="52"/>
        <v>0.35694444444444429</v>
      </c>
      <c r="AG51" s="4">
        <f t="shared" si="53"/>
        <v>0.53472222222222221</v>
      </c>
      <c r="AH51" s="3">
        <f t="shared" si="7"/>
        <v>1</v>
      </c>
      <c r="AI51" s="15">
        <f t="shared" si="8"/>
        <v>0</v>
      </c>
      <c r="AJ51" s="58">
        <f t="shared" si="43"/>
        <v>0</v>
      </c>
      <c r="AK51" s="4">
        <f t="shared" si="43"/>
        <v>0</v>
      </c>
      <c r="AL51" s="4">
        <f t="shared" si="43"/>
        <v>0.17847222222222237</v>
      </c>
      <c r="AM51" s="4">
        <f t="shared" si="43"/>
        <v>0</v>
      </c>
      <c r="AN51" s="171">
        <f t="shared" si="22"/>
        <v>0.17847222222222237</v>
      </c>
      <c r="AO51" s="16">
        <f t="shared" si="10"/>
        <v>0.83333333333333337</v>
      </c>
      <c r="AP51" s="4">
        <f t="shared" si="11"/>
        <v>0.83333333333333337</v>
      </c>
      <c r="AQ51" s="4">
        <f t="shared" si="12"/>
        <v>0.17847222222222237</v>
      </c>
      <c r="AR51" s="4">
        <f t="shared" si="13"/>
        <v>0.83333333333333337</v>
      </c>
      <c r="AS51" s="18">
        <f t="shared" si="14"/>
        <v>0.17847222222222237</v>
      </c>
      <c r="AT51" s="58">
        <f t="shared" si="23"/>
        <v>0</v>
      </c>
      <c r="AU51" s="4">
        <f t="shared" si="23"/>
        <v>0</v>
      </c>
      <c r="AV51" s="4">
        <f t="shared" si="23"/>
        <v>6.2499999999999778E-3</v>
      </c>
      <c r="AW51" s="4">
        <f t="shared" si="23"/>
        <v>0</v>
      </c>
      <c r="AX51" s="171">
        <f t="shared" si="24"/>
        <v>6.2499999999999778E-3</v>
      </c>
      <c r="AY51" s="16">
        <f t="shared" si="25"/>
        <v>0</v>
      </c>
      <c r="AZ51" s="4">
        <f t="shared" si="25"/>
        <v>0</v>
      </c>
      <c r="BA51" s="4">
        <f t="shared" si="25"/>
        <v>6.9444444444444198E-4</v>
      </c>
      <c r="BB51" s="4">
        <f t="shared" si="25"/>
        <v>0</v>
      </c>
      <c r="BC51" s="18">
        <f t="shared" si="26"/>
        <v>6.9444444444444198E-4</v>
      </c>
      <c r="BD51" s="178"/>
      <c r="BE51" s="11"/>
      <c r="BF51" s="11"/>
      <c r="BG51" s="11"/>
      <c r="BH51" s="35"/>
    </row>
    <row r="52" spans="7:60">
      <c r="G52" s="30" t="str">
        <f t="shared" si="42"/>
        <v>11th</v>
      </c>
      <c r="H52" s="3">
        <f t="shared" si="47"/>
        <v>10</v>
      </c>
      <c r="I52" s="3">
        <f>SUM(AD$43:AD52)*AD52</f>
        <v>10</v>
      </c>
      <c r="J52" s="23">
        <f t="shared" si="48"/>
        <v>0.36805555555555536</v>
      </c>
      <c r="K52" s="44" t="s">
        <v>129</v>
      </c>
      <c r="L52" s="45" t="s">
        <v>130</v>
      </c>
      <c r="M52" s="45" t="s">
        <v>131</v>
      </c>
      <c r="N52" s="45"/>
      <c r="O52" s="25">
        <f t="shared" si="28"/>
        <v>3</v>
      </c>
      <c r="P52" s="27">
        <v>0.45833333333333331</v>
      </c>
      <c r="Q52" s="18">
        <f t="shared" si="29"/>
        <v>9.0277777777777957E-2</v>
      </c>
      <c r="R52" s="48">
        <v>0.54583333333333328</v>
      </c>
      <c r="S52" s="21">
        <f t="shared" si="30"/>
        <v>8.7499999999999967E-2</v>
      </c>
      <c r="T52" s="39">
        <f t="shared" si="18"/>
        <v>0.17777777777777792</v>
      </c>
      <c r="U52" s="41">
        <f t="shared" si="5"/>
        <v>0.15972222222222224</v>
      </c>
      <c r="V52" s="185" t="str">
        <f t="shared" si="6"/>
        <v>Over</v>
      </c>
      <c r="W52" s="16">
        <f t="shared" si="49"/>
        <v>5.5555555555555358E-3</v>
      </c>
      <c r="X52" s="4">
        <f t="shared" si="50"/>
        <v>4.8611111111110938E-3</v>
      </c>
      <c r="Y52" s="39">
        <f t="shared" si="44"/>
        <v>0</v>
      </c>
      <c r="Z52" s="13">
        <f t="shared" si="45"/>
        <v>2.0833333333333329E-3</v>
      </c>
      <c r="AA52" s="189" t="str">
        <f t="shared" si="46"/>
        <v>OK</v>
      </c>
      <c r="AD52" s="30">
        <f t="shared" si="21"/>
        <v>1</v>
      </c>
      <c r="AE52" s="3">
        <f t="shared" si="51"/>
        <v>9</v>
      </c>
      <c r="AF52" s="4">
        <f t="shared" si="52"/>
        <v>0.36249999999999982</v>
      </c>
      <c r="AG52" s="4">
        <f t="shared" si="53"/>
        <v>0.54097222222222219</v>
      </c>
      <c r="AH52" s="3">
        <f t="shared" si="7"/>
        <v>1</v>
      </c>
      <c r="AI52" s="15">
        <f t="shared" si="8"/>
        <v>0</v>
      </c>
      <c r="AJ52" s="58">
        <f t="shared" si="43"/>
        <v>0</v>
      </c>
      <c r="AK52" s="4">
        <f t="shared" si="43"/>
        <v>0</v>
      </c>
      <c r="AL52" s="4">
        <f t="shared" si="43"/>
        <v>0.17777777777777792</v>
      </c>
      <c r="AM52" s="4">
        <f t="shared" si="43"/>
        <v>0</v>
      </c>
      <c r="AN52" s="171">
        <f t="shared" si="22"/>
        <v>0.17777777777777792</v>
      </c>
      <c r="AO52" s="16">
        <f t="shared" si="10"/>
        <v>0.83333333333333337</v>
      </c>
      <c r="AP52" s="4">
        <f t="shared" si="11"/>
        <v>0.83333333333333337</v>
      </c>
      <c r="AQ52" s="4">
        <f t="shared" si="12"/>
        <v>0.17777777777777792</v>
      </c>
      <c r="AR52" s="4">
        <f t="shared" si="13"/>
        <v>0.83333333333333337</v>
      </c>
      <c r="AS52" s="18">
        <f t="shared" si="14"/>
        <v>0.17777777777777792</v>
      </c>
      <c r="AT52" s="58">
        <f t="shared" si="23"/>
        <v>0</v>
      </c>
      <c r="AU52" s="4">
        <f t="shared" si="23"/>
        <v>0</v>
      </c>
      <c r="AV52" s="4">
        <f t="shared" si="23"/>
        <v>4.8611111111110938E-3</v>
      </c>
      <c r="AW52" s="4">
        <f t="shared" si="23"/>
        <v>0</v>
      </c>
      <c r="AX52" s="171">
        <f t="shared" si="24"/>
        <v>4.8611111111110938E-3</v>
      </c>
      <c r="AY52" s="16">
        <f t="shared" si="25"/>
        <v>0</v>
      </c>
      <c r="AZ52" s="4">
        <f t="shared" si="25"/>
        <v>0</v>
      </c>
      <c r="BA52" s="4">
        <f t="shared" si="25"/>
        <v>0</v>
      </c>
      <c r="BB52" s="4">
        <f t="shared" si="25"/>
        <v>0</v>
      </c>
      <c r="BC52" s="18">
        <f t="shared" si="26"/>
        <v>0</v>
      </c>
      <c r="BD52" s="178"/>
      <c r="BE52" s="11"/>
      <c r="BF52" s="11"/>
      <c r="BG52" s="11"/>
      <c r="BH52" s="35"/>
    </row>
    <row r="53" spans="7:60">
      <c r="G53" s="30" t="str">
        <f t="shared" si="42"/>
        <v>11th</v>
      </c>
      <c r="H53" s="3">
        <f t="shared" si="47"/>
        <v>11</v>
      </c>
      <c r="I53" s="3">
        <f>SUM(AD$43:AD53)*AD53</f>
        <v>0</v>
      </c>
      <c r="J53" s="23">
        <f t="shared" si="48"/>
        <v>0.37361111111111089</v>
      </c>
      <c r="K53" s="44"/>
      <c r="L53" s="45"/>
      <c r="M53" s="45"/>
      <c r="N53" s="45"/>
      <c r="O53" s="25">
        <f t="shared" si="28"/>
        <v>0</v>
      </c>
      <c r="P53" s="27"/>
      <c r="Q53" s="18">
        <f t="shared" si="29"/>
        <v>0</v>
      </c>
      <c r="R53" s="48"/>
      <c r="S53" s="21">
        <f t="shared" si="30"/>
        <v>0</v>
      </c>
      <c r="T53" s="39">
        <f t="shared" si="18"/>
        <v>0</v>
      </c>
      <c r="U53" s="41">
        <f t="shared" si="5"/>
        <v>0</v>
      </c>
      <c r="V53" s="185" t="str">
        <f t="shared" si="6"/>
        <v>OK</v>
      </c>
      <c r="W53" s="16">
        <f t="shared" si="49"/>
        <v>0</v>
      </c>
      <c r="X53" s="4">
        <f t="shared" si="50"/>
        <v>0</v>
      </c>
      <c r="Y53" s="39">
        <f t="shared" si="44"/>
        <v>0</v>
      </c>
      <c r="Z53" s="13">
        <f t="shared" si="45"/>
        <v>0</v>
      </c>
      <c r="AA53" s="189" t="str">
        <f t="shared" si="46"/>
        <v>OK</v>
      </c>
      <c r="AD53" s="30">
        <f t="shared" si="21"/>
        <v>0</v>
      </c>
      <c r="AE53" s="3">
        <f t="shared" si="51"/>
        <v>0</v>
      </c>
      <c r="AF53" s="4">
        <f t="shared" si="52"/>
        <v>0</v>
      </c>
      <c r="AG53" s="4">
        <f t="shared" si="53"/>
        <v>0</v>
      </c>
      <c r="AH53" s="3">
        <f t="shared" si="7"/>
        <v>0</v>
      </c>
      <c r="AI53" s="15">
        <f t="shared" si="8"/>
        <v>0</v>
      </c>
      <c r="AJ53" s="58">
        <f t="shared" si="43"/>
        <v>0</v>
      </c>
      <c r="AK53" s="4">
        <f t="shared" si="43"/>
        <v>0</v>
      </c>
      <c r="AL53" s="4">
        <f t="shared" si="43"/>
        <v>0</v>
      </c>
      <c r="AM53" s="4">
        <f t="shared" si="43"/>
        <v>0</v>
      </c>
      <c r="AN53" s="171">
        <f t="shared" si="22"/>
        <v>0</v>
      </c>
      <c r="AO53" s="16">
        <f t="shared" si="10"/>
        <v>0.83333333333333337</v>
      </c>
      <c r="AP53" s="4">
        <f t="shared" si="11"/>
        <v>0.83333333333333337</v>
      </c>
      <c r="AQ53" s="4">
        <f t="shared" si="12"/>
        <v>0.83333333333333337</v>
      </c>
      <c r="AR53" s="4">
        <f t="shared" si="13"/>
        <v>0.83333333333333337</v>
      </c>
      <c r="AS53" s="18">
        <f t="shared" si="14"/>
        <v>0.83333333333333337</v>
      </c>
      <c r="AT53" s="58">
        <f t="shared" si="23"/>
        <v>0</v>
      </c>
      <c r="AU53" s="4">
        <f t="shared" si="23"/>
        <v>0</v>
      </c>
      <c r="AV53" s="4">
        <f t="shared" si="23"/>
        <v>0</v>
      </c>
      <c r="AW53" s="4">
        <f t="shared" si="23"/>
        <v>0</v>
      </c>
      <c r="AX53" s="171">
        <f t="shared" si="24"/>
        <v>0</v>
      </c>
      <c r="AY53" s="16">
        <f t="shared" si="25"/>
        <v>0</v>
      </c>
      <c r="AZ53" s="4">
        <f t="shared" si="25"/>
        <v>0</v>
      </c>
      <c r="BA53" s="4">
        <f t="shared" si="25"/>
        <v>0</v>
      </c>
      <c r="BB53" s="4">
        <f t="shared" si="25"/>
        <v>0</v>
      </c>
      <c r="BC53" s="18">
        <f t="shared" si="26"/>
        <v>0</v>
      </c>
      <c r="BD53" s="178"/>
      <c r="BE53" s="11"/>
      <c r="BF53" s="11"/>
      <c r="BG53" s="11"/>
      <c r="BH53" s="35"/>
    </row>
    <row r="54" spans="7:60">
      <c r="G54" s="30" t="str">
        <f t="shared" si="42"/>
        <v>11th</v>
      </c>
      <c r="H54" s="3">
        <f t="shared" si="47"/>
        <v>12</v>
      </c>
      <c r="I54" s="3">
        <f>SUM(AD$43:AD54)*AD54</f>
        <v>0</v>
      </c>
      <c r="J54" s="23">
        <f t="shared" si="48"/>
        <v>0.37916666666666643</v>
      </c>
      <c r="K54" s="44"/>
      <c r="L54" s="45"/>
      <c r="M54" s="45"/>
      <c r="N54" s="45"/>
      <c r="O54" s="25">
        <f t="shared" si="28"/>
        <v>0</v>
      </c>
      <c r="P54" s="27"/>
      <c r="Q54" s="18">
        <f t="shared" si="29"/>
        <v>0</v>
      </c>
      <c r="R54" s="48"/>
      <c r="S54" s="21">
        <f t="shared" si="30"/>
        <v>0</v>
      </c>
      <c r="T54" s="39">
        <f t="shared" si="18"/>
        <v>0</v>
      </c>
      <c r="U54" s="41">
        <f t="shared" si="5"/>
        <v>0</v>
      </c>
      <c r="V54" s="185" t="str">
        <f t="shared" si="6"/>
        <v>OK</v>
      </c>
      <c r="W54" s="16">
        <f t="shared" si="49"/>
        <v>0</v>
      </c>
      <c r="X54" s="4">
        <f t="shared" si="50"/>
        <v>0</v>
      </c>
      <c r="Y54" s="39">
        <f t="shared" si="44"/>
        <v>0</v>
      </c>
      <c r="Z54" s="13">
        <f t="shared" si="45"/>
        <v>0</v>
      </c>
      <c r="AA54" s="189" t="str">
        <f t="shared" si="46"/>
        <v>OK</v>
      </c>
      <c r="AD54" s="30">
        <f t="shared" si="21"/>
        <v>0</v>
      </c>
      <c r="AE54" s="3">
        <f t="shared" si="51"/>
        <v>0</v>
      </c>
      <c r="AF54" s="4">
        <f t="shared" si="52"/>
        <v>0</v>
      </c>
      <c r="AG54" s="4">
        <f t="shared" si="53"/>
        <v>0</v>
      </c>
      <c r="AH54" s="3">
        <f t="shared" si="7"/>
        <v>0</v>
      </c>
      <c r="AI54" s="15">
        <f t="shared" si="8"/>
        <v>0</v>
      </c>
      <c r="AJ54" s="58">
        <f t="shared" si="43"/>
        <v>0</v>
      </c>
      <c r="AK54" s="4">
        <f t="shared" si="43"/>
        <v>0</v>
      </c>
      <c r="AL54" s="4">
        <f t="shared" si="43"/>
        <v>0</v>
      </c>
      <c r="AM54" s="4">
        <f t="shared" si="43"/>
        <v>0</v>
      </c>
      <c r="AN54" s="171">
        <f t="shared" si="22"/>
        <v>0</v>
      </c>
      <c r="AO54" s="16">
        <f t="shared" si="10"/>
        <v>0.83333333333333337</v>
      </c>
      <c r="AP54" s="4">
        <f t="shared" si="11"/>
        <v>0.83333333333333337</v>
      </c>
      <c r="AQ54" s="4">
        <f t="shared" si="12"/>
        <v>0.83333333333333337</v>
      </c>
      <c r="AR54" s="4">
        <f t="shared" si="13"/>
        <v>0.83333333333333337</v>
      </c>
      <c r="AS54" s="18">
        <f t="shared" si="14"/>
        <v>0.83333333333333337</v>
      </c>
      <c r="AT54" s="58">
        <f t="shared" si="23"/>
        <v>0</v>
      </c>
      <c r="AU54" s="4">
        <f t="shared" si="23"/>
        <v>0</v>
      </c>
      <c r="AV54" s="4">
        <f t="shared" si="23"/>
        <v>0</v>
      </c>
      <c r="AW54" s="4">
        <f t="shared" si="23"/>
        <v>0</v>
      </c>
      <c r="AX54" s="171">
        <f t="shared" si="24"/>
        <v>0</v>
      </c>
      <c r="AY54" s="16">
        <f t="shared" si="25"/>
        <v>0</v>
      </c>
      <c r="AZ54" s="4">
        <f t="shared" si="25"/>
        <v>0</v>
      </c>
      <c r="BA54" s="4">
        <f t="shared" si="25"/>
        <v>0</v>
      </c>
      <c r="BB54" s="4">
        <f t="shared" si="25"/>
        <v>0</v>
      </c>
      <c r="BC54" s="18">
        <f t="shared" si="26"/>
        <v>0</v>
      </c>
      <c r="BD54" s="178"/>
      <c r="BE54" s="11"/>
      <c r="BF54" s="11"/>
      <c r="BG54" s="11"/>
      <c r="BH54" s="35"/>
    </row>
    <row r="55" spans="7:60">
      <c r="G55" s="30" t="str">
        <f t="shared" si="42"/>
        <v>11th</v>
      </c>
      <c r="H55" s="3">
        <f t="shared" si="47"/>
        <v>13</v>
      </c>
      <c r="I55" s="3">
        <f>SUM(AD$43:AD55)*AD55</f>
        <v>0</v>
      </c>
      <c r="J55" s="23">
        <f t="shared" si="48"/>
        <v>0.38472222222222197</v>
      </c>
      <c r="K55" s="44"/>
      <c r="L55" s="45"/>
      <c r="M55" s="45"/>
      <c r="N55" s="45"/>
      <c r="O55" s="25">
        <f t="shared" ref="O55:O62" si="54">COUNTA(K55:N55)</f>
        <v>0</v>
      </c>
      <c r="P55" s="27"/>
      <c r="Q55" s="18">
        <f t="shared" ref="Q55:Q62" si="55">IF(OR(O55=0,P55=0),0,P55-J55)</f>
        <v>0</v>
      </c>
      <c r="R55" s="48"/>
      <c r="S55" s="21">
        <f t="shared" ref="S55:S62" si="56">IF(OR(O55=0,R55=0),0,R55-P55)</f>
        <v>0</v>
      </c>
      <c r="T55" s="39">
        <f t="shared" si="18"/>
        <v>0</v>
      </c>
      <c r="U55" s="41">
        <f t="shared" si="5"/>
        <v>0</v>
      </c>
      <c r="V55" s="185" t="str">
        <f t="shared" si="6"/>
        <v>OK</v>
      </c>
      <c r="W55" s="16">
        <f t="shared" si="49"/>
        <v>0</v>
      </c>
      <c r="X55" s="4">
        <f t="shared" si="50"/>
        <v>0</v>
      </c>
      <c r="Y55" s="39">
        <f t="shared" si="44"/>
        <v>0</v>
      </c>
      <c r="Z55" s="13">
        <f t="shared" si="45"/>
        <v>0</v>
      </c>
      <c r="AA55" s="189" t="str">
        <f t="shared" si="46"/>
        <v>OK</v>
      </c>
      <c r="AD55" s="30">
        <f t="shared" ref="AD55:AD62" si="57">IF(O55=0,0,1)</f>
        <v>0</v>
      </c>
      <c r="AE55" s="3">
        <f t="shared" si="51"/>
        <v>0</v>
      </c>
      <c r="AF55" s="4">
        <f t="shared" si="52"/>
        <v>0</v>
      </c>
      <c r="AG55" s="4">
        <f t="shared" si="53"/>
        <v>0</v>
      </c>
      <c r="AH55" s="3">
        <f t="shared" si="7"/>
        <v>0</v>
      </c>
      <c r="AI55" s="15">
        <f t="shared" si="8"/>
        <v>0</v>
      </c>
      <c r="AJ55" s="58">
        <f t="shared" si="43"/>
        <v>0</v>
      </c>
      <c r="AK55" s="4">
        <f t="shared" si="43"/>
        <v>0</v>
      </c>
      <c r="AL55" s="4">
        <f t="shared" si="43"/>
        <v>0</v>
      </c>
      <c r="AM55" s="4">
        <f t="shared" si="43"/>
        <v>0</v>
      </c>
      <c r="AN55" s="171">
        <f t="shared" si="22"/>
        <v>0</v>
      </c>
      <c r="AO55" s="16">
        <f t="shared" si="10"/>
        <v>0.83333333333333337</v>
      </c>
      <c r="AP55" s="4">
        <f t="shared" si="11"/>
        <v>0.83333333333333337</v>
      </c>
      <c r="AQ55" s="4">
        <f t="shared" si="12"/>
        <v>0.83333333333333337</v>
      </c>
      <c r="AR55" s="4">
        <f t="shared" si="13"/>
        <v>0.83333333333333337</v>
      </c>
      <c r="AS55" s="18">
        <f t="shared" si="14"/>
        <v>0.83333333333333337</v>
      </c>
      <c r="AT55" s="58">
        <f t="shared" si="23"/>
        <v>0</v>
      </c>
      <c r="AU55" s="4">
        <f t="shared" si="23"/>
        <v>0</v>
      </c>
      <c r="AV55" s="4">
        <f t="shared" si="23"/>
        <v>0</v>
      </c>
      <c r="AW55" s="4">
        <f t="shared" si="23"/>
        <v>0</v>
      </c>
      <c r="AX55" s="171">
        <f t="shared" si="24"/>
        <v>0</v>
      </c>
      <c r="AY55" s="16">
        <f t="shared" si="25"/>
        <v>0</v>
      </c>
      <c r="AZ55" s="4">
        <f t="shared" si="25"/>
        <v>0</v>
      </c>
      <c r="BA55" s="4">
        <f t="shared" si="25"/>
        <v>0</v>
      </c>
      <c r="BB55" s="4">
        <f t="shared" si="25"/>
        <v>0</v>
      </c>
      <c r="BC55" s="18">
        <f t="shared" si="26"/>
        <v>0</v>
      </c>
      <c r="BD55" s="178"/>
      <c r="BE55" s="11"/>
      <c r="BF55" s="11"/>
      <c r="BG55" s="11"/>
      <c r="BH55" s="35"/>
    </row>
    <row r="56" spans="7:60">
      <c r="G56" s="30" t="str">
        <f t="shared" si="42"/>
        <v>11th</v>
      </c>
      <c r="H56" s="3">
        <f t="shared" si="47"/>
        <v>14</v>
      </c>
      <c r="I56" s="3">
        <f>SUM(AD$43:AD56)*AD56</f>
        <v>0</v>
      </c>
      <c r="J56" s="23">
        <f t="shared" si="48"/>
        <v>0.3902777777777775</v>
      </c>
      <c r="K56" s="44"/>
      <c r="L56" s="45"/>
      <c r="M56" s="45"/>
      <c r="N56" s="45"/>
      <c r="O56" s="25">
        <f t="shared" si="54"/>
        <v>0</v>
      </c>
      <c r="P56" s="27"/>
      <c r="Q56" s="18">
        <f t="shared" si="55"/>
        <v>0</v>
      </c>
      <c r="R56" s="48"/>
      <c r="S56" s="21">
        <f t="shared" si="56"/>
        <v>0</v>
      </c>
      <c r="T56" s="39">
        <f t="shared" si="18"/>
        <v>0</v>
      </c>
      <c r="U56" s="41">
        <f t="shared" si="5"/>
        <v>0</v>
      </c>
      <c r="V56" s="185" t="str">
        <f t="shared" si="6"/>
        <v>OK</v>
      </c>
      <c r="W56" s="16">
        <f t="shared" si="49"/>
        <v>0</v>
      </c>
      <c r="X56" s="4">
        <f t="shared" si="50"/>
        <v>0</v>
      </c>
      <c r="Y56" s="39">
        <f t="shared" si="44"/>
        <v>0</v>
      </c>
      <c r="Z56" s="13">
        <f t="shared" si="45"/>
        <v>0</v>
      </c>
      <c r="AA56" s="189" t="str">
        <f t="shared" si="46"/>
        <v>OK</v>
      </c>
      <c r="AD56" s="30">
        <f t="shared" si="57"/>
        <v>0</v>
      </c>
      <c r="AE56" s="3">
        <f t="shared" si="51"/>
        <v>0</v>
      </c>
      <c r="AF56" s="4">
        <f t="shared" si="52"/>
        <v>0</v>
      </c>
      <c r="AG56" s="4">
        <f t="shared" si="53"/>
        <v>0</v>
      </c>
      <c r="AH56" s="3">
        <f t="shared" si="7"/>
        <v>0</v>
      </c>
      <c r="AI56" s="15">
        <f t="shared" si="8"/>
        <v>0</v>
      </c>
      <c r="AJ56" s="58">
        <f t="shared" si="43"/>
        <v>0</v>
      </c>
      <c r="AK56" s="4">
        <f t="shared" si="43"/>
        <v>0</v>
      </c>
      <c r="AL56" s="4">
        <f t="shared" si="43"/>
        <v>0</v>
      </c>
      <c r="AM56" s="4">
        <f t="shared" si="43"/>
        <v>0</v>
      </c>
      <c r="AN56" s="171">
        <f t="shared" si="22"/>
        <v>0</v>
      </c>
      <c r="AO56" s="16">
        <f t="shared" si="10"/>
        <v>0.83333333333333337</v>
      </c>
      <c r="AP56" s="4">
        <f t="shared" si="11"/>
        <v>0.83333333333333337</v>
      </c>
      <c r="AQ56" s="4">
        <f t="shared" si="12"/>
        <v>0.83333333333333337</v>
      </c>
      <c r="AR56" s="4">
        <f t="shared" si="13"/>
        <v>0.83333333333333337</v>
      </c>
      <c r="AS56" s="18">
        <f t="shared" si="14"/>
        <v>0.83333333333333337</v>
      </c>
      <c r="AT56" s="58">
        <f t="shared" si="23"/>
        <v>0</v>
      </c>
      <c r="AU56" s="4">
        <f t="shared" si="23"/>
        <v>0</v>
      </c>
      <c r="AV56" s="4">
        <f t="shared" si="23"/>
        <v>0</v>
      </c>
      <c r="AW56" s="4">
        <f t="shared" si="23"/>
        <v>0</v>
      </c>
      <c r="AX56" s="171">
        <f t="shared" si="24"/>
        <v>0</v>
      </c>
      <c r="AY56" s="16">
        <f t="shared" si="25"/>
        <v>0</v>
      </c>
      <c r="AZ56" s="4">
        <f t="shared" si="25"/>
        <v>0</v>
      </c>
      <c r="BA56" s="4">
        <f t="shared" si="25"/>
        <v>0</v>
      </c>
      <c r="BB56" s="4">
        <f t="shared" si="25"/>
        <v>0</v>
      </c>
      <c r="BC56" s="18">
        <f t="shared" si="26"/>
        <v>0</v>
      </c>
      <c r="BD56" s="178"/>
      <c r="BE56" s="11"/>
      <c r="BF56" s="11"/>
      <c r="BG56" s="11"/>
      <c r="BH56" s="35"/>
    </row>
    <row r="57" spans="7:60">
      <c r="G57" s="30" t="str">
        <f t="shared" si="42"/>
        <v>11th</v>
      </c>
      <c r="H57" s="3">
        <f t="shared" si="47"/>
        <v>15</v>
      </c>
      <c r="I57" s="3">
        <f>SUM(AD$43:AD57)*AD57</f>
        <v>0</v>
      </c>
      <c r="J57" s="23">
        <f t="shared" si="48"/>
        <v>0.39583333333333304</v>
      </c>
      <c r="K57" s="44"/>
      <c r="L57" s="45"/>
      <c r="M57" s="45"/>
      <c r="N57" s="45"/>
      <c r="O57" s="25">
        <f t="shared" si="54"/>
        <v>0</v>
      </c>
      <c r="P57" s="27"/>
      <c r="Q57" s="18">
        <f t="shared" si="55"/>
        <v>0</v>
      </c>
      <c r="R57" s="48"/>
      <c r="S57" s="21">
        <f t="shared" si="56"/>
        <v>0</v>
      </c>
      <c r="T57" s="39">
        <f t="shared" si="18"/>
        <v>0</v>
      </c>
      <c r="U57" s="41">
        <f t="shared" si="5"/>
        <v>0</v>
      </c>
      <c r="V57" s="185" t="str">
        <f t="shared" si="6"/>
        <v>OK</v>
      </c>
      <c r="W57" s="16">
        <f t="shared" si="49"/>
        <v>0</v>
      </c>
      <c r="X57" s="4">
        <f t="shared" si="50"/>
        <v>0</v>
      </c>
      <c r="Y57" s="39">
        <f t="shared" si="44"/>
        <v>0</v>
      </c>
      <c r="Z57" s="13">
        <f t="shared" si="45"/>
        <v>0</v>
      </c>
      <c r="AA57" s="189" t="str">
        <f t="shared" si="46"/>
        <v>OK</v>
      </c>
      <c r="AD57" s="30">
        <f t="shared" si="57"/>
        <v>0</v>
      </c>
      <c r="AE57" s="3">
        <f t="shared" si="51"/>
        <v>0</v>
      </c>
      <c r="AF57" s="4">
        <f t="shared" si="52"/>
        <v>0</v>
      </c>
      <c r="AG57" s="4">
        <f t="shared" si="53"/>
        <v>0</v>
      </c>
      <c r="AH57" s="3">
        <f t="shared" si="7"/>
        <v>0</v>
      </c>
      <c r="AI57" s="15">
        <f t="shared" si="8"/>
        <v>0</v>
      </c>
      <c r="AJ57" s="58">
        <f t="shared" si="43"/>
        <v>0</v>
      </c>
      <c r="AK57" s="4">
        <f t="shared" si="43"/>
        <v>0</v>
      </c>
      <c r="AL57" s="4">
        <f t="shared" si="43"/>
        <v>0</v>
      </c>
      <c r="AM57" s="4">
        <f t="shared" si="43"/>
        <v>0</v>
      </c>
      <c r="AN57" s="171">
        <f t="shared" si="22"/>
        <v>0</v>
      </c>
      <c r="AO57" s="16">
        <f t="shared" si="10"/>
        <v>0.83333333333333337</v>
      </c>
      <c r="AP57" s="4">
        <f t="shared" si="11"/>
        <v>0.83333333333333337</v>
      </c>
      <c r="AQ57" s="4">
        <f t="shared" si="12"/>
        <v>0.83333333333333337</v>
      </c>
      <c r="AR57" s="4">
        <f t="shared" si="13"/>
        <v>0.83333333333333337</v>
      </c>
      <c r="AS57" s="18">
        <f t="shared" si="14"/>
        <v>0.83333333333333337</v>
      </c>
      <c r="AT57" s="58">
        <f t="shared" si="23"/>
        <v>0</v>
      </c>
      <c r="AU57" s="4">
        <f t="shared" si="23"/>
        <v>0</v>
      </c>
      <c r="AV57" s="4">
        <f t="shared" si="23"/>
        <v>0</v>
      </c>
      <c r="AW57" s="4">
        <f t="shared" si="23"/>
        <v>0</v>
      </c>
      <c r="AX57" s="171">
        <f t="shared" si="24"/>
        <v>0</v>
      </c>
      <c r="AY57" s="16">
        <f t="shared" si="25"/>
        <v>0</v>
      </c>
      <c r="AZ57" s="4">
        <f t="shared" si="25"/>
        <v>0</v>
      </c>
      <c r="BA57" s="4">
        <f t="shared" si="25"/>
        <v>0</v>
      </c>
      <c r="BB57" s="4">
        <f t="shared" si="25"/>
        <v>0</v>
      </c>
      <c r="BC57" s="18">
        <f t="shared" si="26"/>
        <v>0</v>
      </c>
      <c r="BD57" s="178"/>
      <c r="BE57" s="11"/>
      <c r="BF57" s="11"/>
      <c r="BG57" s="11"/>
      <c r="BH57" s="35"/>
    </row>
    <row r="58" spans="7:60">
      <c r="G58" s="30" t="str">
        <f t="shared" si="42"/>
        <v>11th</v>
      </c>
      <c r="H58" s="3">
        <f t="shared" si="47"/>
        <v>16</v>
      </c>
      <c r="I58" s="3">
        <f>SUM(AD$43:AD58)*AD58</f>
        <v>0</v>
      </c>
      <c r="J58" s="23">
        <f t="shared" si="48"/>
        <v>0.40138888888888857</v>
      </c>
      <c r="K58" s="44"/>
      <c r="L58" s="45"/>
      <c r="M58" s="45"/>
      <c r="N58" s="45"/>
      <c r="O58" s="25">
        <f t="shared" si="54"/>
        <v>0</v>
      </c>
      <c r="P58" s="27"/>
      <c r="Q58" s="18">
        <f t="shared" si="55"/>
        <v>0</v>
      </c>
      <c r="R58" s="48"/>
      <c r="S58" s="21">
        <f t="shared" si="56"/>
        <v>0</v>
      </c>
      <c r="T58" s="39">
        <f t="shared" si="18"/>
        <v>0</v>
      </c>
      <c r="U58" s="41">
        <f t="shared" si="5"/>
        <v>0</v>
      </c>
      <c r="V58" s="185" t="str">
        <f t="shared" si="6"/>
        <v>OK</v>
      </c>
      <c r="W58" s="16">
        <f t="shared" si="49"/>
        <v>0</v>
      </c>
      <c r="X58" s="4">
        <f t="shared" si="50"/>
        <v>0</v>
      </c>
      <c r="Y58" s="39">
        <f t="shared" si="44"/>
        <v>0</v>
      </c>
      <c r="Z58" s="13">
        <f t="shared" si="45"/>
        <v>0</v>
      </c>
      <c r="AA58" s="189" t="str">
        <f t="shared" si="46"/>
        <v>OK</v>
      </c>
      <c r="AD58" s="30">
        <f t="shared" si="57"/>
        <v>0</v>
      </c>
      <c r="AE58" s="3">
        <f t="shared" si="51"/>
        <v>0</v>
      </c>
      <c r="AF58" s="4">
        <f t="shared" si="52"/>
        <v>0</v>
      </c>
      <c r="AG58" s="4">
        <f t="shared" si="53"/>
        <v>0</v>
      </c>
      <c r="AH58" s="3">
        <f t="shared" si="7"/>
        <v>0</v>
      </c>
      <c r="AI58" s="15">
        <f t="shared" si="8"/>
        <v>0</v>
      </c>
      <c r="AJ58" s="58">
        <f t="shared" si="43"/>
        <v>0</v>
      </c>
      <c r="AK58" s="4">
        <f t="shared" si="43"/>
        <v>0</v>
      </c>
      <c r="AL58" s="4">
        <f t="shared" si="43"/>
        <v>0</v>
      </c>
      <c r="AM58" s="4">
        <f t="shared" si="43"/>
        <v>0</v>
      </c>
      <c r="AN58" s="171">
        <f t="shared" si="22"/>
        <v>0</v>
      </c>
      <c r="AO58" s="16">
        <f t="shared" si="10"/>
        <v>0.83333333333333337</v>
      </c>
      <c r="AP58" s="4">
        <f t="shared" si="11"/>
        <v>0.83333333333333337</v>
      </c>
      <c r="AQ58" s="4">
        <f t="shared" si="12"/>
        <v>0.83333333333333337</v>
      </c>
      <c r="AR58" s="4">
        <f t="shared" si="13"/>
        <v>0.83333333333333337</v>
      </c>
      <c r="AS58" s="18">
        <f t="shared" si="14"/>
        <v>0.83333333333333337</v>
      </c>
      <c r="AT58" s="58">
        <f t="shared" si="23"/>
        <v>0</v>
      </c>
      <c r="AU58" s="4">
        <f t="shared" si="23"/>
        <v>0</v>
      </c>
      <c r="AV58" s="4">
        <f t="shared" si="23"/>
        <v>0</v>
      </c>
      <c r="AW58" s="4">
        <f t="shared" si="23"/>
        <v>0</v>
      </c>
      <c r="AX58" s="171">
        <f t="shared" si="24"/>
        <v>0</v>
      </c>
      <c r="AY58" s="16">
        <f t="shared" si="25"/>
        <v>0</v>
      </c>
      <c r="AZ58" s="4">
        <f t="shared" si="25"/>
        <v>0</v>
      </c>
      <c r="BA58" s="4">
        <f t="shared" si="25"/>
        <v>0</v>
      </c>
      <c r="BB58" s="4">
        <f t="shared" si="25"/>
        <v>0</v>
      </c>
      <c r="BC58" s="18">
        <f t="shared" si="26"/>
        <v>0</v>
      </c>
      <c r="BD58" s="178"/>
      <c r="BE58" s="11"/>
      <c r="BF58" s="11"/>
      <c r="BG58" s="11"/>
      <c r="BH58" s="35"/>
    </row>
    <row r="59" spans="7:60">
      <c r="G59" s="30" t="str">
        <f t="shared" si="42"/>
        <v>11th</v>
      </c>
      <c r="H59" s="3">
        <f t="shared" si="47"/>
        <v>17</v>
      </c>
      <c r="I59" s="3">
        <f>SUM(AD$43:AD59)*AD59</f>
        <v>0</v>
      </c>
      <c r="J59" s="23">
        <f t="shared" si="48"/>
        <v>0.40694444444444411</v>
      </c>
      <c r="K59" s="44"/>
      <c r="L59" s="45"/>
      <c r="M59" s="45"/>
      <c r="N59" s="45"/>
      <c r="O59" s="25">
        <f t="shared" si="54"/>
        <v>0</v>
      </c>
      <c r="P59" s="27"/>
      <c r="Q59" s="18">
        <f t="shared" si="55"/>
        <v>0</v>
      </c>
      <c r="R59" s="48"/>
      <c r="S59" s="21">
        <f t="shared" si="56"/>
        <v>0</v>
      </c>
      <c r="T59" s="39">
        <f t="shared" si="18"/>
        <v>0</v>
      </c>
      <c r="U59" s="41">
        <f t="shared" si="5"/>
        <v>0</v>
      </c>
      <c r="V59" s="185" t="str">
        <f t="shared" si="6"/>
        <v>OK</v>
      </c>
      <c r="W59" s="16">
        <f t="shared" si="49"/>
        <v>0</v>
      </c>
      <c r="X59" s="4">
        <f t="shared" si="50"/>
        <v>0</v>
      </c>
      <c r="Y59" s="39">
        <f t="shared" si="44"/>
        <v>0</v>
      </c>
      <c r="Z59" s="13">
        <f t="shared" si="45"/>
        <v>0</v>
      </c>
      <c r="AA59" s="189" t="str">
        <f t="shared" si="46"/>
        <v>OK</v>
      </c>
      <c r="AD59" s="30">
        <f t="shared" si="57"/>
        <v>0</v>
      </c>
      <c r="AE59" s="3">
        <f t="shared" si="51"/>
        <v>0</v>
      </c>
      <c r="AF59" s="4">
        <f t="shared" si="52"/>
        <v>0</v>
      </c>
      <c r="AG59" s="4">
        <f t="shared" si="53"/>
        <v>0</v>
      </c>
      <c r="AH59" s="3">
        <f t="shared" si="7"/>
        <v>0</v>
      </c>
      <c r="AI59" s="15">
        <f t="shared" si="8"/>
        <v>0</v>
      </c>
      <c r="AJ59" s="58">
        <f t="shared" si="43"/>
        <v>0</v>
      </c>
      <c r="AK59" s="4">
        <f t="shared" si="43"/>
        <v>0</v>
      </c>
      <c r="AL59" s="4">
        <f t="shared" si="43"/>
        <v>0</v>
      </c>
      <c r="AM59" s="4">
        <f t="shared" si="43"/>
        <v>0</v>
      </c>
      <c r="AN59" s="171">
        <f t="shared" si="22"/>
        <v>0</v>
      </c>
      <c r="AO59" s="16">
        <f t="shared" si="10"/>
        <v>0.83333333333333337</v>
      </c>
      <c r="AP59" s="4">
        <f t="shared" si="11"/>
        <v>0.83333333333333337</v>
      </c>
      <c r="AQ59" s="4">
        <f t="shared" si="12"/>
        <v>0.83333333333333337</v>
      </c>
      <c r="AR59" s="4">
        <f t="shared" si="13"/>
        <v>0.83333333333333337</v>
      </c>
      <c r="AS59" s="18">
        <f t="shared" si="14"/>
        <v>0.83333333333333337</v>
      </c>
      <c r="AT59" s="58">
        <f t="shared" si="23"/>
        <v>0</v>
      </c>
      <c r="AU59" s="4">
        <f t="shared" si="23"/>
        <v>0</v>
      </c>
      <c r="AV59" s="4">
        <f t="shared" si="23"/>
        <v>0</v>
      </c>
      <c r="AW59" s="4">
        <f t="shared" si="23"/>
        <v>0</v>
      </c>
      <c r="AX59" s="171">
        <f t="shared" si="24"/>
        <v>0</v>
      </c>
      <c r="AY59" s="16">
        <f t="shared" si="25"/>
        <v>0</v>
      </c>
      <c r="AZ59" s="4">
        <f t="shared" si="25"/>
        <v>0</v>
      </c>
      <c r="BA59" s="4">
        <f t="shared" si="25"/>
        <v>0</v>
      </c>
      <c r="BB59" s="4">
        <f t="shared" si="25"/>
        <v>0</v>
      </c>
      <c r="BC59" s="18">
        <f t="shared" si="26"/>
        <v>0</v>
      </c>
      <c r="BD59" s="178"/>
      <c r="BE59" s="11"/>
      <c r="BF59" s="11"/>
      <c r="BG59" s="11"/>
      <c r="BH59" s="35"/>
    </row>
    <row r="60" spans="7:60">
      <c r="G60" s="30" t="str">
        <f t="shared" si="42"/>
        <v>11th</v>
      </c>
      <c r="H60" s="3">
        <f t="shared" si="47"/>
        <v>18</v>
      </c>
      <c r="I60" s="3">
        <f>SUM(AD$43:AD60)*AD60</f>
        <v>0</v>
      </c>
      <c r="J60" s="23">
        <f t="shared" si="48"/>
        <v>0.41249999999999964</v>
      </c>
      <c r="K60" s="44"/>
      <c r="L60" s="45"/>
      <c r="M60" s="45"/>
      <c r="N60" s="45"/>
      <c r="O60" s="25">
        <f t="shared" si="54"/>
        <v>0</v>
      </c>
      <c r="P60" s="27"/>
      <c r="Q60" s="18">
        <f t="shared" si="55"/>
        <v>0</v>
      </c>
      <c r="R60" s="48"/>
      <c r="S60" s="21">
        <f t="shared" si="56"/>
        <v>0</v>
      </c>
      <c r="T60" s="39">
        <f t="shared" si="18"/>
        <v>0</v>
      </c>
      <c r="U60" s="41">
        <f t="shared" si="5"/>
        <v>0</v>
      </c>
      <c r="V60" s="185" t="str">
        <f t="shared" si="6"/>
        <v>OK</v>
      </c>
      <c r="W60" s="16">
        <f t="shared" si="49"/>
        <v>0</v>
      </c>
      <c r="X60" s="4">
        <f t="shared" si="50"/>
        <v>0</v>
      </c>
      <c r="Y60" s="39">
        <f t="shared" si="44"/>
        <v>0</v>
      </c>
      <c r="Z60" s="13">
        <f t="shared" si="45"/>
        <v>0</v>
      </c>
      <c r="AA60" s="189" t="str">
        <f t="shared" si="46"/>
        <v>OK</v>
      </c>
      <c r="AD60" s="30">
        <f t="shared" si="57"/>
        <v>0</v>
      </c>
      <c r="AE60" s="3">
        <f t="shared" si="51"/>
        <v>0</v>
      </c>
      <c r="AF60" s="4">
        <f t="shared" si="52"/>
        <v>0</v>
      </c>
      <c r="AG60" s="4">
        <f t="shared" si="53"/>
        <v>0</v>
      </c>
      <c r="AH60" s="3">
        <f t="shared" si="7"/>
        <v>0</v>
      </c>
      <c r="AI60" s="15">
        <f t="shared" si="8"/>
        <v>0</v>
      </c>
      <c r="AJ60" s="58">
        <f t="shared" si="43"/>
        <v>0</v>
      </c>
      <c r="AK60" s="4">
        <f t="shared" si="43"/>
        <v>0</v>
      </c>
      <c r="AL60" s="4">
        <f t="shared" si="43"/>
        <v>0</v>
      </c>
      <c r="AM60" s="4">
        <f t="shared" si="43"/>
        <v>0</v>
      </c>
      <c r="AN60" s="171">
        <f t="shared" si="22"/>
        <v>0</v>
      </c>
      <c r="AO60" s="16">
        <f t="shared" si="10"/>
        <v>0.83333333333333337</v>
      </c>
      <c r="AP60" s="4">
        <f t="shared" si="11"/>
        <v>0.83333333333333337</v>
      </c>
      <c r="AQ60" s="4">
        <f t="shared" si="12"/>
        <v>0.83333333333333337</v>
      </c>
      <c r="AR60" s="4">
        <f t="shared" si="13"/>
        <v>0.83333333333333337</v>
      </c>
      <c r="AS60" s="18">
        <f t="shared" si="14"/>
        <v>0.83333333333333337</v>
      </c>
      <c r="AT60" s="58">
        <f t="shared" si="23"/>
        <v>0</v>
      </c>
      <c r="AU60" s="4">
        <f t="shared" si="23"/>
        <v>0</v>
      </c>
      <c r="AV60" s="4">
        <f t="shared" si="23"/>
        <v>0</v>
      </c>
      <c r="AW60" s="4">
        <f t="shared" si="23"/>
        <v>0</v>
      </c>
      <c r="AX60" s="171">
        <f t="shared" si="24"/>
        <v>0</v>
      </c>
      <c r="AY60" s="16">
        <f t="shared" si="25"/>
        <v>0</v>
      </c>
      <c r="AZ60" s="4">
        <f t="shared" si="25"/>
        <v>0</v>
      </c>
      <c r="BA60" s="4">
        <f t="shared" si="25"/>
        <v>0</v>
      </c>
      <c r="BB60" s="4">
        <f t="shared" si="25"/>
        <v>0</v>
      </c>
      <c r="BC60" s="18">
        <f t="shared" si="26"/>
        <v>0</v>
      </c>
      <c r="BD60" s="178"/>
      <c r="BE60" s="11"/>
      <c r="BF60" s="11"/>
      <c r="BG60" s="11"/>
      <c r="BH60" s="35"/>
    </row>
    <row r="61" spans="7:60">
      <c r="G61" s="30" t="str">
        <f t="shared" si="42"/>
        <v>11th</v>
      </c>
      <c r="H61" s="3">
        <f t="shared" si="47"/>
        <v>19</v>
      </c>
      <c r="I61" s="3">
        <f>SUM(AD$43:AD61)*AD61</f>
        <v>0</v>
      </c>
      <c r="J61" s="23">
        <f t="shared" si="48"/>
        <v>0.41805555555555518</v>
      </c>
      <c r="K61" s="44"/>
      <c r="L61" s="45"/>
      <c r="M61" s="45"/>
      <c r="N61" s="45"/>
      <c r="O61" s="25">
        <f t="shared" si="54"/>
        <v>0</v>
      </c>
      <c r="P61" s="27"/>
      <c r="Q61" s="18">
        <f t="shared" si="55"/>
        <v>0</v>
      </c>
      <c r="R61" s="48"/>
      <c r="S61" s="21">
        <f t="shared" si="56"/>
        <v>0</v>
      </c>
      <c r="T61" s="39">
        <f t="shared" si="18"/>
        <v>0</v>
      </c>
      <c r="U61" s="41">
        <f t="shared" si="5"/>
        <v>0</v>
      </c>
      <c r="V61" s="185" t="str">
        <f t="shared" si="6"/>
        <v>OK</v>
      </c>
      <c r="W61" s="16">
        <f t="shared" si="49"/>
        <v>0</v>
      </c>
      <c r="X61" s="4">
        <f t="shared" si="50"/>
        <v>0</v>
      </c>
      <c r="Y61" s="39">
        <f t="shared" si="44"/>
        <v>0</v>
      </c>
      <c r="Z61" s="13">
        <f t="shared" si="45"/>
        <v>0</v>
      </c>
      <c r="AA61" s="189" t="str">
        <f t="shared" si="46"/>
        <v>OK</v>
      </c>
      <c r="AD61" s="30">
        <f t="shared" si="57"/>
        <v>0</v>
      </c>
      <c r="AE61" s="3">
        <f t="shared" si="51"/>
        <v>0</v>
      </c>
      <c r="AF61" s="4">
        <f t="shared" si="52"/>
        <v>0</v>
      </c>
      <c r="AG61" s="4">
        <f t="shared" si="53"/>
        <v>0</v>
      </c>
      <c r="AH61" s="3">
        <f t="shared" si="7"/>
        <v>0</v>
      </c>
      <c r="AI61" s="15">
        <f t="shared" si="8"/>
        <v>0</v>
      </c>
      <c r="AJ61" s="58">
        <f t="shared" si="43"/>
        <v>0</v>
      </c>
      <c r="AK61" s="4">
        <f t="shared" si="43"/>
        <v>0</v>
      </c>
      <c r="AL61" s="4">
        <f t="shared" si="43"/>
        <v>0</v>
      </c>
      <c r="AM61" s="4">
        <f t="shared" si="43"/>
        <v>0</v>
      </c>
      <c r="AN61" s="171">
        <f t="shared" si="22"/>
        <v>0</v>
      </c>
      <c r="AO61" s="16">
        <f t="shared" si="10"/>
        <v>0.83333333333333337</v>
      </c>
      <c r="AP61" s="4">
        <f t="shared" si="11"/>
        <v>0.83333333333333337</v>
      </c>
      <c r="AQ61" s="4">
        <f t="shared" si="12"/>
        <v>0.83333333333333337</v>
      </c>
      <c r="AR61" s="4">
        <f t="shared" si="13"/>
        <v>0.83333333333333337</v>
      </c>
      <c r="AS61" s="18">
        <f t="shared" si="14"/>
        <v>0.83333333333333337</v>
      </c>
      <c r="AT61" s="58">
        <f t="shared" si="23"/>
        <v>0</v>
      </c>
      <c r="AU61" s="4">
        <f t="shared" si="23"/>
        <v>0</v>
      </c>
      <c r="AV61" s="4">
        <f t="shared" si="23"/>
        <v>0</v>
      </c>
      <c r="AW61" s="4">
        <f t="shared" si="23"/>
        <v>0</v>
      </c>
      <c r="AX61" s="171">
        <f t="shared" si="24"/>
        <v>0</v>
      </c>
      <c r="AY61" s="16">
        <f t="shared" si="25"/>
        <v>0</v>
      </c>
      <c r="AZ61" s="4">
        <f t="shared" si="25"/>
        <v>0</v>
      </c>
      <c r="BA61" s="4">
        <f t="shared" si="25"/>
        <v>0</v>
      </c>
      <c r="BB61" s="4">
        <f t="shared" si="25"/>
        <v>0</v>
      </c>
      <c r="BC61" s="18">
        <f t="shared" si="26"/>
        <v>0</v>
      </c>
      <c r="BD61" s="178"/>
      <c r="BE61" s="11"/>
      <c r="BF61" s="11"/>
      <c r="BG61" s="11"/>
      <c r="BH61" s="35"/>
    </row>
    <row r="62" spans="7:60" ht="15.75" thickBot="1">
      <c r="G62" s="156" t="str">
        <f t="shared" si="42"/>
        <v>11th</v>
      </c>
      <c r="H62" s="54">
        <f t="shared" si="47"/>
        <v>20</v>
      </c>
      <c r="I62" s="54">
        <f>SUM(AD$43:AD62)*AD62</f>
        <v>0</v>
      </c>
      <c r="J62" s="157">
        <f t="shared" si="48"/>
        <v>0.42361111111111072</v>
      </c>
      <c r="K62" s="158"/>
      <c r="L62" s="159"/>
      <c r="M62" s="159"/>
      <c r="N62" s="159"/>
      <c r="O62" s="160">
        <f t="shared" si="54"/>
        <v>0</v>
      </c>
      <c r="P62" s="161"/>
      <c r="Q62" s="96">
        <f t="shared" si="55"/>
        <v>0</v>
      </c>
      <c r="R62" s="162"/>
      <c r="S62" s="163">
        <f t="shared" si="56"/>
        <v>0</v>
      </c>
      <c r="T62" s="164">
        <f t="shared" si="18"/>
        <v>0</v>
      </c>
      <c r="U62" s="165">
        <f t="shared" si="5"/>
        <v>0</v>
      </c>
      <c r="V62" s="187" t="str">
        <f t="shared" si="6"/>
        <v>OK</v>
      </c>
      <c r="W62" s="166">
        <f t="shared" si="49"/>
        <v>0</v>
      </c>
      <c r="X62" s="55">
        <f t="shared" si="50"/>
        <v>0</v>
      </c>
      <c r="Y62" s="164">
        <f t="shared" si="44"/>
        <v>0</v>
      </c>
      <c r="Z62" s="167">
        <f t="shared" si="45"/>
        <v>0</v>
      </c>
      <c r="AA62" s="191" t="str">
        <f t="shared" si="46"/>
        <v>OK</v>
      </c>
      <c r="AD62" s="156">
        <f t="shared" si="57"/>
        <v>0</v>
      </c>
      <c r="AE62" s="54">
        <f t="shared" si="51"/>
        <v>0</v>
      </c>
      <c r="AF62" s="55">
        <f t="shared" si="52"/>
        <v>0</v>
      </c>
      <c r="AG62" s="55">
        <f t="shared" si="53"/>
        <v>0</v>
      </c>
      <c r="AH62" s="54">
        <f t="shared" si="7"/>
        <v>0</v>
      </c>
      <c r="AI62" s="57">
        <f t="shared" si="8"/>
        <v>0</v>
      </c>
      <c r="AJ62" s="59">
        <f t="shared" si="43"/>
        <v>0</v>
      </c>
      <c r="AK62" s="55">
        <f t="shared" si="43"/>
        <v>0</v>
      </c>
      <c r="AL62" s="55">
        <f t="shared" si="43"/>
        <v>0</v>
      </c>
      <c r="AM62" s="55">
        <f t="shared" si="43"/>
        <v>0</v>
      </c>
      <c r="AN62" s="175">
        <f t="shared" si="22"/>
        <v>0</v>
      </c>
      <c r="AO62" s="166">
        <f t="shared" si="10"/>
        <v>0.83333333333333337</v>
      </c>
      <c r="AP62" s="55">
        <f t="shared" si="11"/>
        <v>0.83333333333333337</v>
      </c>
      <c r="AQ62" s="55">
        <f t="shared" si="12"/>
        <v>0.83333333333333337</v>
      </c>
      <c r="AR62" s="55">
        <f t="shared" si="13"/>
        <v>0.83333333333333337</v>
      </c>
      <c r="AS62" s="96">
        <f t="shared" si="14"/>
        <v>0.83333333333333337</v>
      </c>
      <c r="AT62" s="59">
        <f t="shared" si="23"/>
        <v>0</v>
      </c>
      <c r="AU62" s="55">
        <f t="shared" si="23"/>
        <v>0</v>
      </c>
      <c r="AV62" s="55">
        <f t="shared" si="23"/>
        <v>0</v>
      </c>
      <c r="AW62" s="55">
        <f t="shared" si="23"/>
        <v>0</v>
      </c>
      <c r="AX62" s="175">
        <f t="shared" si="24"/>
        <v>0</v>
      </c>
      <c r="AY62" s="166">
        <f t="shared" si="25"/>
        <v>0</v>
      </c>
      <c r="AZ62" s="55">
        <f t="shared" si="25"/>
        <v>0</v>
      </c>
      <c r="BA62" s="55">
        <f t="shared" si="25"/>
        <v>0</v>
      </c>
      <c r="BB62" s="55">
        <f t="shared" si="25"/>
        <v>0</v>
      </c>
      <c r="BC62" s="96">
        <f t="shared" si="26"/>
        <v>0</v>
      </c>
      <c r="BD62" s="179"/>
      <c r="BE62" s="37"/>
      <c r="BF62" s="37"/>
      <c r="BG62" s="37"/>
      <c r="BH62" s="38"/>
    </row>
    <row r="63" spans="7:60" ht="15.75" thickTop="1"/>
  </sheetData>
  <mergeCells count="21">
    <mergeCell ref="AT21:AX21"/>
    <mergeCell ref="BE21:BH21"/>
    <mergeCell ref="I10:K10"/>
    <mergeCell ref="AY21:BC21"/>
    <mergeCell ref="G6:L6"/>
    <mergeCell ref="G7:L7"/>
    <mergeCell ref="G8:L8"/>
    <mergeCell ref="AD21:AI21"/>
    <mergeCell ref="AJ21:AN21"/>
    <mergeCell ref="AO21:AS21"/>
    <mergeCell ref="G20:AA20"/>
    <mergeCell ref="P7:V7"/>
    <mergeCell ref="N6:AA6"/>
    <mergeCell ref="N7:O7"/>
    <mergeCell ref="W7:AA7"/>
    <mergeCell ref="AD7:AI7"/>
    <mergeCell ref="AD6:AI6"/>
    <mergeCell ref="K21:O21"/>
    <mergeCell ref="G21:J21"/>
    <mergeCell ref="P21:V21"/>
    <mergeCell ref="W21:AA21"/>
  </mergeCells>
  <conditionalFormatting sqref="I23:I62 O23:O62 Y23:Y62 Q23:Q62 S23:T62 O10:AA17">
    <cfRule type="cellIs" dxfId="1" priority="8" operator="equal">
      <formula>0</formula>
    </cfRule>
  </conditionalFormatting>
  <conditionalFormatting sqref="V23:V62 AA24:AA42 AA44:AA62">
    <cfRule type="cellIs" dxfId="0" priority="48" operator="equal">
      <formula>$BF$24</formula>
    </cfRule>
  </conditionalFormatting>
  <dataValidations count="1">
    <dataValidation type="list" allowBlank="1" showInputMessage="1" showErrorMessage="1" sqref="BF34">
      <formula1>$BE$23:$BE$39</formula1>
    </dataValidation>
  </dataValidations>
  <pageMargins left="0.31496062992125984" right="0.31496062992125984" top="0.35433070866141736" bottom="0.35433070866141736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</vt:lpstr>
      <vt:lpstr>1</vt:lpstr>
      <vt:lpstr>'1'!Print_Area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Indy</dc:creator>
  <cp:lastModifiedBy>Indy</cp:lastModifiedBy>
  <cp:lastPrinted>2011-11-11T19:13:15Z</cp:lastPrinted>
  <dcterms:created xsi:type="dcterms:W3CDTF">2011-11-11T14:24:48Z</dcterms:created>
  <dcterms:modified xsi:type="dcterms:W3CDTF">2011-11-18T14:18:22Z</dcterms:modified>
</cp:coreProperties>
</file>